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lebreton\Desktop\"/>
    </mc:Choice>
  </mc:AlternateContent>
  <bookViews>
    <workbookView xWindow="0" yWindow="0" windowWidth="21585" windowHeight="11040"/>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6" i="1" l="1"/>
  <c r="F12" i="1" l="1"/>
  <c r="F24" i="1" l="1"/>
  <c r="B56" i="1"/>
  <c r="B36" i="1"/>
  <c r="F36" i="1" l="1"/>
  <c r="F34" i="1"/>
  <c r="O12" i="1"/>
  <c r="J30" i="1" l="1"/>
  <c r="O22" i="1"/>
  <c r="O21" i="1"/>
  <c r="O20" i="1"/>
  <c r="O19" i="1"/>
  <c r="O18" i="1"/>
  <c r="O17" i="1"/>
  <c r="O16" i="1"/>
  <c r="O15" i="1"/>
  <c r="O14" i="1"/>
  <c r="O13" i="1"/>
  <c r="F53" i="1" l="1"/>
  <c r="O25" i="1"/>
  <c r="L49" i="1" s="1"/>
  <c r="B43" i="1"/>
  <c r="L50" i="1" l="1"/>
  <c r="F55" i="1" s="1"/>
  <c r="L51" i="1"/>
  <c r="L53" i="1"/>
  <c r="F10" i="1"/>
  <c r="F32" i="1"/>
  <c r="F30" i="1"/>
  <c r="B49" i="1"/>
  <c r="B48" i="1"/>
  <c r="B47" i="1"/>
  <c r="B46" i="1"/>
  <c r="B45" i="1"/>
  <c r="B44" i="1"/>
  <c r="B40" i="1"/>
  <c r="B38" i="1"/>
  <c r="B34" i="1"/>
  <c r="B28" i="1"/>
  <c r="B32" i="1"/>
  <c r="B26" i="1"/>
  <c r="F54" i="1" l="1"/>
</calcChain>
</file>

<file path=xl/sharedStrings.xml><?xml version="1.0" encoding="utf-8"?>
<sst xmlns="http://schemas.openxmlformats.org/spreadsheetml/2006/main" count="74" uniqueCount="74">
  <si>
    <t>Situation Familiale :</t>
  </si>
  <si>
    <t>Vous êtes pupille de la nation ou bénéficiaire d'une protection particulière :</t>
  </si>
  <si>
    <t>Vous êtes atteint(e) d'une incapacité permanente et vous avez besoin d'une tierce personne :</t>
  </si>
  <si>
    <t>Vous êtes atteint(e) d'une incapacité permanente et vous n'êtes pas pris en charge à 100% en internat :</t>
  </si>
  <si>
    <t>Demandeur d'emploi inscrit à Pôle Emploi ?</t>
  </si>
  <si>
    <t>Autre Situation :</t>
  </si>
  <si>
    <t>Nombre d'enfants à charge de l'étudiant</t>
  </si>
  <si>
    <t xml:space="preserve">Situation des parents </t>
  </si>
  <si>
    <t>Distance kilométrique entre le lieu de formation et le domicile de vos parents ou le votre si vous êtes fiscalement indépendant (trajet le plus court)</t>
  </si>
  <si>
    <t>Célibataire</t>
  </si>
  <si>
    <t>Vie maritale (Union libre)</t>
  </si>
  <si>
    <t>Divorcé(e)</t>
  </si>
  <si>
    <t>Marié(e)</t>
  </si>
  <si>
    <t>Pacsé(e)</t>
  </si>
  <si>
    <t>Séparé(e)</t>
  </si>
  <si>
    <t>Veuf(ve)</t>
  </si>
  <si>
    <t>OUI</t>
  </si>
  <si>
    <t>NON</t>
  </si>
  <si>
    <t>Mariés ou pacsés</t>
  </si>
  <si>
    <t>en Union Libre</t>
  </si>
  <si>
    <t>Divorcés ou séparés</t>
  </si>
  <si>
    <t>Père ou mère vous élève seul</t>
  </si>
  <si>
    <t>Parent en concubinage</t>
  </si>
  <si>
    <t>Parent remarié ou pacsé</t>
  </si>
  <si>
    <t>Charge fiscale des deux parents</t>
  </si>
  <si>
    <t>Décès d'un ou des deux parents</t>
  </si>
  <si>
    <t>Votre parent vous élève seul</t>
  </si>
  <si>
    <t>Votre parent est remarié ou pacsé</t>
  </si>
  <si>
    <t>Vos deux parents sont décédés</t>
  </si>
  <si>
    <t>Moins de 30km</t>
  </si>
  <si>
    <t>Entre 30 et 249km</t>
  </si>
  <si>
    <t>Plus de 249km</t>
  </si>
  <si>
    <t>Vous pouvez calculer cette distance grâce au site ViaMichelin (trajet le plus court)</t>
  </si>
  <si>
    <t>pupille</t>
  </si>
  <si>
    <t>incap 1</t>
  </si>
  <si>
    <t>incap 2</t>
  </si>
  <si>
    <t>eloign 30-249</t>
  </si>
  <si>
    <t>eloign +249</t>
  </si>
  <si>
    <t>enfant a charge etudiant</t>
  </si>
  <si>
    <t>nb enfant etudiant enseign  sup</t>
  </si>
  <si>
    <t xml:space="preserve">Nb autre enfant a charge </t>
  </si>
  <si>
    <t>Parent eleve seul</t>
  </si>
  <si>
    <t xml:space="preserve">2 parent décédés </t>
  </si>
  <si>
    <t>Etudiant marié ou pacsé</t>
  </si>
  <si>
    <t>Points de charge</t>
  </si>
  <si>
    <t>Echelon 0bis</t>
  </si>
  <si>
    <t>Echelon 1 </t>
  </si>
  <si>
    <t>Echelon 2 </t>
  </si>
  <si>
    <t>Echelon 3 </t>
  </si>
  <si>
    <t>Echelon 4 </t>
  </si>
  <si>
    <t>Echelon 5</t>
  </si>
  <si>
    <t>Echelon 6</t>
  </si>
  <si>
    <t>Echelon 7</t>
  </si>
  <si>
    <t>15- 16 - 17 point de charge</t>
  </si>
  <si>
    <t>EXEMPLE 17 point</t>
  </si>
  <si>
    <t>8-9-10-11-12-13-14 pt de charge</t>
  </si>
  <si>
    <t>0-1-2-3-4-5-6-7 pt de charge</t>
  </si>
  <si>
    <t>INFORMATION : Ce montant est susceptible d'évoluer lors de cette instruction sous réserve de l'exactitude des informations, de la délivrance des justificatifs demandés, et de remplir les critères et conditions prévues dans le règlement d'intervention relatif aux bourses d'études sur critères sociaux en faveur des élèves et des étudiants en formations sociales, paramédicales et de santé.</t>
  </si>
  <si>
    <t>Formation</t>
  </si>
  <si>
    <t>RENSEIGNEMENTS SUR LA FAMILLE</t>
  </si>
  <si>
    <t>RENSEIGNEMENTS SUR L'ELEVE</t>
  </si>
  <si>
    <t>Indépendance Financière</t>
  </si>
  <si>
    <t>Renseignements</t>
  </si>
  <si>
    <t>Si vous êtes dépendant financièrement</t>
  </si>
  <si>
    <t>Statut à l'entrée de la formation</t>
  </si>
  <si>
    <t>Situation particulière</t>
  </si>
  <si>
    <t>Récapitulatif de la simulation</t>
  </si>
  <si>
    <t>Nombre de point de charges :</t>
  </si>
  <si>
    <t>Echelon estimé :</t>
  </si>
  <si>
    <t>Montant estimé de la bourse avant instruction par les services de la Région :</t>
  </si>
  <si>
    <t>Elève ou étudiant non inscrit à Pôle Emploi ?</t>
  </si>
  <si>
    <t xml:space="preserve">        Vous pouvez estimer votre droit à la bourse à l’aide du simulateur suivant :</t>
  </si>
  <si>
    <t xml:space="preserve">Date de naissance (jj/MM/aaaa) : </t>
  </si>
  <si>
    <t>Date d'entrée en formation pour cette campagne (jj/MM/aaaa)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</si>
</sst>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26" x14ac:knownFonts="1">
    <font>
      <sz val="11"/>
      <color theme="1"/>
      <name val="Calibri"/>
      <family val="2"/>
      <scheme val="minor"/>
    </font>
    <font>
      <sz val="11"/>
      <color rgb="FF000000"/>
      <name val="Arial"/>
      <family val="2"/>
    </font>
    <font>
      <b/>
      <i/>
      <sz val="16"/>
      <color rgb="FF000000"/>
      <name val="Arial"/>
      <family val="2"/>
    </font>
    <font>
      <b/>
      <i/>
      <u/>
      <sz val="11"/>
      <color rgb="FF000000"/>
      <name val="Arial"/>
      <family val="2"/>
    </font>
    <font>
      <b/>
      <sz val="20"/>
      <color rgb="FF000000"/>
      <name val="Arial"/>
      <family val="2"/>
    </font>
    <font>
      <sz val="14"/>
      <color theme="1"/>
      <name val="Calibri"/>
      <family val="2"/>
      <scheme val="minor"/>
    </font>
    <font>
      <sz val="16"/>
      <color theme="1"/>
      <name val="Calibri"/>
      <family val="2"/>
      <scheme val="minor"/>
    </font>
    <font>
      <sz val="18"/>
      <color theme="1"/>
      <name val="Calibri"/>
      <family val="2"/>
      <scheme val="minor"/>
    </font>
    <font>
      <sz val="26"/>
      <color theme="1"/>
      <name val="Calibri"/>
      <family val="2"/>
      <scheme val="minor"/>
    </font>
    <font>
      <u/>
      <sz val="11"/>
      <color theme="10"/>
      <name val="Calibri"/>
      <family val="2"/>
      <scheme val="minor"/>
    </font>
    <font>
      <b/>
      <sz val="14"/>
      <color rgb="FF000000"/>
      <name val="Arial"/>
      <family val="2"/>
    </font>
    <font>
      <sz val="14"/>
      <color rgb="FF000000"/>
      <name val="Trebuchet MS"/>
      <family val="2"/>
    </font>
    <font>
      <sz val="14"/>
      <color rgb="FF000000"/>
      <name val="Arial"/>
      <family val="2"/>
    </font>
    <font>
      <sz val="11"/>
      <name val="Calibri"/>
      <family val="2"/>
      <scheme val="minor"/>
    </font>
    <font>
      <sz val="16"/>
      <name val="Calibri"/>
      <family val="2"/>
      <scheme val="minor"/>
    </font>
    <font>
      <sz val="22"/>
      <color theme="1"/>
      <name val="Calibri"/>
      <family val="2"/>
      <scheme val="minor"/>
    </font>
    <font>
      <sz val="18"/>
      <name val="Calibri"/>
      <family val="2"/>
      <scheme val="minor"/>
    </font>
    <font>
      <sz val="28"/>
      <color theme="0"/>
      <name val="Calibri"/>
      <family val="2"/>
      <scheme val="minor"/>
    </font>
    <font>
      <sz val="24"/>
      <color theme="1"/>
      <name val="Calibri"/>
      <family val="2"/>
      <scheme val="minor"/>
    </font>
    <font>
      <sz val="11"/>
      <color theme="1"/>
      <name val="Calibri"/>
      <family val="2"/>
      <scheme val="minor"/>
    </font>
    <font>
      <b/>
      <sz val="20"/>
      <name val="Arial"/>
      <family val="2"/>
    </font>
    <font>
      <sz val="24"/>
      <color theme="0" tint="-4.9989318521683403E-2"/>
      <name val="Calibri"/>
      <family val="2"/>
      <scheme val="minor"/>
    </font>
    <font>
      <sz val="16"/>
      <color theme="0" tint="-4.9989318521683403E-2"/>
      <name val="Calibri"/>
      <family val="2"/>
      <scheme val="minor"/>
    </font>
    <font>
      <b/>
      <sz val="11"/>
      <name val="Arial"/>
      <family val="2"/>
    </font>
    <font>
      <sz val="24"/>
      <color theme="0"/>
      <name val="Calibri"/>
      <family val="2"/>
      <scheme val="minor"/>
    </font>
    <font>
      <b/>
      <sz val="22"/>
      <color rgb="FFC2002F"/>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6B5B4"/>
        <bgColor indexed="64"/>
      </patternFill>
    </fill>
    <fill>
      <patternFill patternType="solid">
        <fgColor rgb="FFA71B35"/>
        <bgColor indexed="64"/>
      </patternFill>
    </fill>
    <fill>
      <patternFill patternType="solid">
        <fgColor rgb="FFD4D3D2"/>
        <bgColor indexed="64"/>
      </patternFill>
    </fill>
  </fills>
  <borders count="28">
    <border>
      <left/>
      <right/>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7">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4" fontId="3" fillId="0" borderId="0"/>
    <xf numFmtId="0" fontId="9" fillId="0" borderId="0" applyNumberFormat="0" applyFill="0" applyBorder="0" applyAlignment="0" applyProtection="0"/>
  </cellStyleXfs>
  <cellXfs count="105">
    <xf numFmtId="0" fontId="0" fillId="0" borderId="0" xfId="0"/>
    <xf numFmtId="0" fontId="0" fillId="0" borderId="0" xfId="0" applyAlignment="1">
      <alignment wrapText="1"/>
    </xf>
    <xf numFmtId="0" fontId="5" fillId="2" borderId="6" xfId="0" applyFont="1" applyFill="1" applyBorder="1" applyAlignment="1">
      <alignment horizontal="center" vertical="center" wrapText="1"/>
    </xf>
    <xf numFmtId="0" fontId="0" fillId="3" borderId="0" xfId="0" applyFill="1" applyAlignment="1">
      <alignment wrapText="1"/>
    </xf>
    <xf numFmtId="0" fontId="0" fillId="5" borderId="0" xfId="0" applyFill="1" applyAlignment="1">
      <alignment wrapText="1"/>
    </xf>
    <xf numFmtId="0" fontId="4" fillId="5" borderId="0" xfId="1" applyFont="1" applyFill="1" applyAlignment="1">
      <alignment vertical="center" wrapText="1"/>
    </xf>
    <xf numFmtId="0" fontId="13" fillId="5" borderId="0" xfId="0" applyFont="1" applyFill="1" applyAlignment="1">
      <alignment wrapText="1"/>
    </xf>
    <xf numFmtId="0" fontId="0" fillId="5" borderId="0" xfId="0" applyFill="1" applyBorder="1" applyAlignment="1">
      <alignment horizontal="center" wrapText="1"/>
    </xf>
    <xf numFmtId="0" fontId="6" fillId="5" borderId="0" xfId="0" applyFont="1" applyFill="1" applyAlignment="1">
      <alignment horizontal="center" vertical="center" wrapText="1"/>
    </xf>
    <xf numFmtId="0" fontId="14" fillId="5" borderId="0" xfId="0" applyFont="1" applyFill="1" applyAlignment="1">
      <alignment horizontal="center" vertical="center" wrapText="1"/>
    </xf>
    <xf numFmtId="0" fontId="7" fillId="5" borderId="0" xfId="0" applyFont="1" applyFill="1" applyAlignment="1">
      <alignment horizontal="center" vertical="center" wrapText="1"/>
    </xf>
    <xf numFmtId="0" fontId="8" fillId="5" borderId="0" xfId="0" applyFont="1" applyFill="1" applyAlignment="1">
      <alignment horizontal="center" vertical="center" wrapText="1"/>
    </xf>
    <xf numFmtId="0" fontId="10" fillId="5" borderId="10" xfId="1" applyFont="1" applyFill="1" applyBorder="1" applyAlignment="1">
      <alignment horizontal="center" vertical="center" wrapText="1"/>
    </xf>
    <xf numFmtId="0" fontId="11" fillId="5" borderId="10" xfId="1" applyFont="1" applyFill="1" applyBorder="1" applyAlignment="1" applyProtection="1">
      <alignment horizontal="center" vertical="center" wrapText="1" shrinkToFit="1"/>
    </xf>
    <xf numFmtId="3" fontId="12" fillId="5" borderId="10" xfId="1" applyNumberFormat="1" applyFont="1" applyFill="1" applyBorder="1" applyAlignment="1">
      <alignment horizontal="center" vertical="center"/>
    </xf>
    <xf numFmtId="0" fontId="5" fillId="5" borderId="0" xfId="0" applyFont="1" applyFill="1" applyBorder="1" applyAlignment="1">
      <alignment horizontal="center" vertical="center" wrapText="1"/>
    </xf>
    <xf numFmtId="0" fontId="15" fillId="5" borderId="0" xfId="0" applyFont="1" applyFill="1" applyBorder="1" applyAlignment="1">
      <alignment vertical="center" wrapText="1"/>
    </xf>
    <xf numFmtId="0" fontId="0" fillId="5" borderId="0" xfId="0" applyFill="1" applyBorder="1" applyAlignment="1">
      <alignment wrapText="1"/>
    </xf>
    <xf numFmtId="0" fontId="17" fillId="5" borderId="0" xfId="0" applyFont="1" applyFill="1" applyBorder="1" applyAlignment="1">
      <alignment vertical="center" wrapText="1"/>
    </xf>
    <xf numFmtId="0" fontId="15" fillId="5" borderId="0" xfId="0" applyFont="1" applyFill="1" applyBorder="1" applyAlignment="1">
      <alignment wrapText="1"/>
    </xf>
    <xf numFmtId="0" fontId="18" fillId="5" borderId="0" xfId="0" applyFont="1" applyFill="1" applyBorder="1" applyAlignment="1">
      <alignment wrapText="1"/>
    </xf>
    <xf numFmtId="0" fontId="15" fillId="5" borderId="25"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0" fillId="5" borderId="0" xfId="0" applyFont="1" applyFill="1" applyAlignment="1">
      <alignment wrapText="1"/>
    </xf>
    <xf numFmtId="0" fontId="0" fillId="5" borderId="0" xfId="0" applyNumberFormat="1" applyFont="1" applyFill="1" applyAlignment="1">
      <alignment wrapText="1"/>
    </xf>
    <xf numFmtId="0" fontId="20" fillId="5" borderId="0" xfId="1" applyFont="1" applyFill="1" applyAlignment="1">
      <alignment vertical="center" wrapText="1"/>
    </xf>
    <xf numFmtId="0" fontId="0" fillId="2" borderId="6" xfId="0" applyFont="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23" fillId="5" borderId="0" xfId="1" applyFont="1" applyFill="1" applyAlignment="1">
      <alignment vertical="center" wrapText="1"/>
    </xf>
    <xf numFmtId="0" fontId="19" fillId="2" borderId="7" xfId="0" applyFont="1" applyFill="1" applyBorder="1" applyAlignment="1" applyProtection="1">
      <alignment horizontal="center" vertical="center" wrapText="1"/>
      <protection locked="0"/>
    </xf>
    <xf numFmtId="0" fontId="19" fillId="5" borderId="7" xfId="0" applyFont="1" applyFill="1" applyBorder="1" applyAlignment="1" applyProtection="1">
      <alignment horizontal="center" vertical="center" wrapText="1"/>
      <protection locked="0"/>
    </xf>
    <xf numFmtId="3" fontId="19" fillId="2" borderId="7" xfId="0" applyNumberFormat="1" applyFont="1" applyFill="1" applyBorder="1" applyAlignment="1" applyProtection="1">
      <alignment horizontal="center" vertical="center" wrapText="1"/>
      <protection locked="0"/>
    </xf>
    <xf numFmtId="3" fontId="19" fillId="2" borderId="5" xfId="0" applyNumberFormat="1"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9" fillId="5" borderId="0" xfId="0" applyFont="1" applyFill="1" applyAlignment="1">
      <alignment wrapText="1"/>
    </xf>
    <xf numFmtId="0" fontId="19" fillId="5" borderId="0" xfId="0" applyFont="1" applyFill="1" applyBorder="1" applyAlignment="1">
      <alignment wrapText="1"/>
    </xf>
    <xf numFmtId="0" fontId="19" fillId="5" borderId="0" xfId="0" applyFont="1" applyFill="1" applyAlignment="1">
      <alignment horizontal="center" vertical="center" wrapText="1"/>
    </xf>
    <xf numFmtId="0" fontId="19" fillId="5" borderId="0" xfId="0" applyFont="1" applyFill="1" applyBorder="1" applyAlignment="1">
      <alignment horizontal="center" vertical="center" wrapText="1"/>
    </xf>
    <xf numFmtId="0" fontId="19" fillId="0" borderId="0" xfId="0" applyFont="1" applyAlignment="1">
      <alignment wrapText="1"/>
    </xf>
    <xf numFmtId="14" fontId="19" fillId="2" borderId="7" xfId="0" applyNumberFormat="1" applyFont="1" applyFill="1" applyBorder="1" applyAlignment="1" applyProtection="1">
      <alignment horizontal="center" vertical="center" wrapText="1"/>
      <protection locked="0"/>
    </xf>
    <xf numFmtId="0" fontId="19" fillId="5" borderId="7" xfId="0" applyFont="1" applyFill="1" applyBorder="1" applyAlignment="1" applyProtection="1">
      <alignment vertical="center" wrapText="1"/>
      <protection locked="0"/>
    </xf>
    <xf numFmtId="0" fontId="19" fillId="0" borderId="7" xfId="0" applyFont="1" applyFill="1" applyBorder="1" applyAlignment="1" applyProtection="1">
      <alignment horizontal="center" vertical="center" wrapText="1"/>
      <protection locked="0"/>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 xfId="0" applyFill="1" applyBorder="1" applyAlignment="1">
      <alignment horizontal="center" wrapText="1"/>
    </xf>
    <xf numFmtId="0" fontId="0" fillId="5" borderId="9" xfId="0" applyFill="1" applyBorder="1" applyAlignment="1">
      <alignment horizontal="center" wrapText="1"/>
    </xf>
    <xf numFmtId="0" fontId="0" fillId="5" borderId="8" xfId="0"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9" fillId="2" borderId="4" xfId="6" applyFont="1" applyFill="1" applyBorder="1" applyAlignment="1">
      <alignment horizontal="center" vertical="center" wrapText="1"/>
    </xf>
    <xf numFmtId="0" fontId="9" fillId="2" borderId="5" xfId="6"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22" fillId="4" borderId="4" xfId="0" applyFont="1" applyFill="1" applyBorder="1" applyAlignment="1" applyProtection="1">
      <alignment horizontal="center" vertical="center" wrapText="1"/>
    </xf>
    <xf numFmtId="0" fontId="22" fillId="4" borderId="5" xfId="0" applyFont="1" applyFill="1" applyBorder="1" applyAlignment="1" applyProtection="1">
      <alignment horizontal="center" vertical="center" wrapText="1"/>
    </xf>
    <xf numFmtId="0" fontId="22" fillId="4" borderId="6" xfId="0" applyFont="1" applyFill="1" applyBorder="1" applyAlignment="1" applyProtection="1">
      <alignment horizontal="center" vertical="center" wrapText="1"/>
    </xf>
    <xf numFmtId="0" fontId="22" fillId="4" borderId="7" xfId="0" applyFont="1" applyFill="1" applyBorder="1" applyAlignment="1" applyProtection="1">
      <alignment horizontal="center"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0" fillId="5" borderId="1" xfId="0" applyFill="1" applyBorder="1" applyAlignment="1" applyProtection="1">
      <alignment horizontal="center" wrapText="1"/>
    </xf>
    <xf numFmtId="0" fontId="0" fillId="5" borderId="9" xfId="0" applyFill="1" applyBorder="1" applyAlignment="1" applyProtection="1">
      <alignment horizontal="center" wrapText="1"/>
    </xf>
    <xf numFmtId="0" fontId="0" fillId="5" borderId="11" xfId="0"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0" fillId="5" borderId="1"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25" fillId="5" borderId="21"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 xfId="0" applyFill="1" applyBorder="1" applyAlignment="1">
      <alignment horizontal="center" vertical="center" wrapText="1"/>
    </xf>
    <xf numFmtId="0" fontId="0" fillId="5" borderId="9" xfId="0" applyFill="1" applyBorder="1" applyAlignment="1">
      <alignment horizontal="center" vertical="center" wrapText="1"/>
    </xf>
    <xf numFmtId="0" fontId="13" fillId="5" borderId="0" xfId="0" applyFont="1" applyFill="1" applyBorder="1" applyAlignment="1">
      <alignment horizontal="center" wrapText="1"/>
    </xf>
    <xf numFmtId="0" fontId="0" fillId="5" borderId="4"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0" fillId="5" borderId="0" xfId="0" applyFill="1" applyAlignment="1">
      <alignment horizontal="center" wrapText="1"/>
    </xf>
    <xf numFmtId="0" fontId="5" fillId="5" borderId="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13" xfId="0" applyFill="1" applyBorder="1" applyAlignment="1">
      <alignment horizontal="center" wrapText="1"/>
    </xf>
    <xf numFmtId="0" fontId="0" fillId="5" borderId="14" xfId="0" applyFill="1" applyBorder="1" applyAlignment="1">
      <alignment horizont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20" fillId="5" borderId="0" xfId="1" applyFont="1" applyFill="1" applyAlignment="1">
      <alignment horizontal="center" vertical="center" wrapText="1"/>
    </xf>
    <xf numFmtId="0" fontId="0" fillId="5" borderId="0" xfId="0" applyFill="1" applyBorder="1" applyAlignment="1">
      <alignment horizontal="center" wrapText="1"/>
    </xf>
  </cellXfs>
  <cellStyles count="7">
    <cellStyle name="Heading" xfId="2"/>
    <cellStyle name="Heading1" xfId="3"/>
    <cellStyle name="Lien hypertexte" xfId="6" builtinId="8"/>
    <cellStyle name="Normal" xfId="0" builtinId="0"/>
    <cellStyle name="Normal 2" xfId="1"/>
    <cellStyle name="Result" xfId="4"/>
    <cellStyle name="Result2" xfId="5"/>
  </cellStyles>
  <dxfs count="0"/>
  <tableStyles count="0" defaultTableStyle="TableStyleMedium2" defaultPivotStyle="PivotStyleLight16"/>
  <colors>
    <mruColors>
      <color rgb="FFD4D3D2"/>
      <color rgb="FFC2002F"/>
      <color rgb="FFA71B35"/>
      <color rgb="FFB6B5B4"/>
      <color rgb="FFEE0039"/>
      <color rgb="FFFE003C"/>
      <color rgb="FFCC1A1A"/>
      <color rgb="FFF74F4F"/>
      <color rgb="FFF62E2E"/>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6" fmlaRange="$Z$4:$Z$6" noThreeD="1" sel="3" val="0"/>
</file>

<file path=xl/ctrlProps/ctrlProp10.xml><?xml version="1.0" encoding="utf-8"?>
<formControlPr xmlns="http://schemas.microsoft.com/office/spreadsheetml/2009/9/main" objectType="Drop" dropStyle="combo" dx="16" fmlaLink="$C$42" fmlaRange="$Z$4:$Z$6" noThreeD="1" sel="3" val="0"/>
</file>

<file path=xl/ctrlProps/ctrlProp11.xml><?xml version="1.0" encoding="utf-8"?>
<formControlPr xmlns="http://schemas.microsoft.com/office/spreadsheetml/2009/9/main" objectType="Drop" dropStyle="combo" dx="16" fmlaLink="$C$44" fmlaRange="$Z$4:$Z$6" noThreeD="1" sel="3" val="0"/>
</file>

<file path=xl/ctrlProps/ctrlProp12.xml><?xml version="1.0" encoding="utf-8"?>
<formControlPr xmlns="http://schemas.microsoft.com/office/spreadsheetml/2009/9/main" objectType="Drop" dropStyle="combo" dx="16" fmlaLink="$C$43" fmlaRange="$Z$4:$Z$6" noThreeD="1" sel="3" val="0"/>
</file>

<file path=xl/ctrlProps/ctrlProp13.xml><?xml version="1.0" encoding="utf-8"?>
<formControlPr xmlns="http://schemas.microsoft.com/office/spreadsheetml/2009/9/main" objectType="Drop" dropStyle="combo" dx="16" fmlaLink="$C$45" fmlaRange="$Z$4:$Z$6" noThreeD="1" sel="3" val="0"/>
</file>

<file path=xl/ctrlProps/ctrlProp14.xml><?xml version="1.0" encoding="utf-8"?>
<formControlPr xmlns="http://schemas.microsoft.com/office/spreadsheetml/2009/9/main" objectType="Drop" dropStyle="combo" dx="16" fmlaLink="$C$46" fmlaRange="$Z$4:$Z$6" noThreeD="1" sel="3" val="0"/>
</file>

<file path=xl/ctrlProps/ctrlProp15.xml><?xml version="1.0" encoding="utf-8"?>
<formControlPr xmlns="http://schemas.microsoft.com/office/spreadsheetml/2009/9/main" objectType="Drop" dropStyle="combo" dx="16" fmlaLink="$C$47" fmlaRange="$Z$4:$Z$6" noThreeD="1" sel="3" val="0"/>
</file>

<file path=xl/ctrlProps/ctrlProp16.xml><?xml version="1.0" encoding="utf-8"?>
<formControlPr xmlns="http://schemas.microsoft.com/office/spreadsheetml/2009/9/main" objectType="Drop" dropStyle="combo" dx="16" fmlaLink="$C$48" fmlaRange="$Z$4:$Z$6" noThreeD="1" sel="3" val="0"/>
</file>

<file path=xl/ctrlProps/ctrlProp17.xml><?xml version="1.0" encoding="utf-8"?>
<formControlPr xmlns="http://schemas.microsoft.com/office/spreadsheetml/2009/9/main" objectType="Drop" dropStyle="combo" dx="16" fmlaLink="$C$49" fmlaRange="$Z$4:$Z$6" noThreeD="1" sel="3" val="0"/>
</file>

<file path=xl/ctrlProps/ctrlProp18.xml><?xml version="1.0" encoding="utf-8"?>
<formControlPr xmlns="http://schemas.microsoft.com/office/spreadsheetml/2009/9/main" objectType="Drop" dropStyle="combo" dx="16" fmlaLink="$G$10" fmlaRange="$Z$4:$Z$6" noThreeD="1" sel="3" val="0"/>
</file>

<file path=xl/ctrlProps/ctrlProp19.xml><?xml version="1.0" encoding="utf-8"?>
<formControlPr xmlns="http://schemas.microsoft.com/office/spreadsheetml/2009/9/main" objectType="Drop" dropStyle="combo" dx="16" fmlaLink="$G$14" fmlaRange="$Z$4:$Z$6" noThreeD="1" sel="3" val="0"/>
</file>

<file path=xl/ctrlProps/ctrlProp2.xml><?xml version="1.0" encoding="utf-8"?>
<formControlPr xmlns="http://schemas.microsoft.com/office/spreadsheetml/2009/9/main" objectType="Drop" dropStyle="combo" dx="16" fmlaLink="$C$18" fmlaRange="$Z$4:$Z$6" noThreeD="1" sel="3" val="0"/>
</file>

<file path=xl/ctrlProps/ctrlProp20.xml><?xml version="1.0" encoding="utf-8"?>
<formControlPr xmlns="http://schemas.microsoft.com/office/spreadsheetml/2009/9/main" objectType="Drop" dropStyle="combo" dx="16" fmlaLink="$G$20" fmlaRange="$AD$4:$AD$7" noThreeD="1" sel="4" val="0"/>
</file>

<file path=xl/ctrlProps/ctrlProp21.xml><?xml version="1.0" encoding="utf-8"?>
<formControlPr xmlns="http://schemas.microsoft.com/office/spreadsheetml/2009/9/main" objectType="Drop" dropStyle="combo" dx="16" fmlaLink="$G$28" fmlaRange="$AA$4:$AA$8" noThreeD="1" sel="5" val="0"/>
</file>

<file path=xl/ctrlProps/ctrlProp22.xml><?xml version="1.0" encoding="utf-8"?>
<formControlPr xmlns="http://schemas.microsoft.com/office/spreadsheetml/2009/9/main" objectType="Drop" dropStyle="combo" dx="16" fmlaLink="$G$30" fmlaRange="$AB$4:$AB$8" noThreeD="1" sel="5" val="0"/>
</file>

<file path=xl/ctrlProps/ctrlProp23.xml><?xml version="1.0" encoding="utf-8"?>
<formControlPr xmlns="http://schemas.microsoft.com/office/spreadsheetml/2009/9/main" objectType="Drop" dropStyle="combo" dx="16" fmlaLink="$G$32" fmlaRange="$AC$4:$AC$7" noThreeD="1" sel="4" val="0"/>
</file>

<file path=xl/ctrlProps/ctrlProp24.xml><?xml version="1.0" encoding="utf-8"?>
<formControlPr xmlns="http://schemas.microsoft.com/office/spreadsheetml/2009/9/main" objectType="Drop" dropStyle="combo" dx="16" fmlaLink="$C$14" fmlaRange="$Y$4:$Y$11" noThreeD="1" sel="8" val="0"/>
</file>

<file path=xl/ctrlProps/ctrlProp3.xml><?xml version="1.0" encoding="utf-8"?>
<formControlPr xmlns="http://schemas.microsoft.com/office/spreadsheetml/2009/9/main" objectType="Drop" dropStyle="combo" dx="16" fmlaLink="$C$20" fmlaRange="$Z$4:$Z$6" noThreeD="1" sel="3" val="0"/>
</file>

<file path=xl/ctrlProps/ctrlProp4.xml><?xml version="1.0" encoding="utf-8"?>
<formControlPr xmlns="http://schemas.microsoft.com/office/spreadsheetml/2009/9/main" objectType="Drop" dropStyle="combo" dx="16" fmlaLink="$C$34" fmlaRange="$Z$4:$Z$6" noThreeD="1" sel="3" val="0"/>
</file>

<file path=xl/ctrlProps/ctrlProp5.xml><?xml version="1.0" encoding="utf-8"?>
<formControlPr xmlns="http://schemas.microsoft.com/office/spreadsheetml/2009/9/main" objectType="Drop" dropStyle="combo" dx="16" fmlaLink="$C$32" fmlaRange="$Z$4:$Z$6" noThreeD="1" sel="3" val="0"/>
</file>

<file path=xl/ctrlProps/ctrlProp6.xml><?xml version="1.0" encoding="utf-8"?>
<formControlPr xmlns="http://schemas.microsoft.com/office/spreadsheetml/2009/9/main" objectType="Drop" dropStyle="combo" dx="16" fmlaLink="$C$30" fmlaRange="$Z$4:$Z$6" noThreeD="1" sel="3" val="0"/>
</file>

<file path=xl/ctrlProps/ctrlProp7.xml><?xml version="1.0" encoding="utf-8"?>
<formControlPr xmlns="http://schemas.microsoft.com/office/spreadsheetml/2009/9/main" objectType="Drop" dropStyle="combo" dx="16" fmlaLink="$C$26" fmlaRange="$Z$4:$Z$6" noThreeD="1" sel="3" val="0"/>
</file>

<file path=xl/ctrlProps/ctrlProp8.xml><?xml version="1.0" encoding="utf-8"?>
<formControlPr xmlns="http://schemas.microsoft.com/office/spreadsheetml/2009/9/main" objectType="Drop" dropStyle="combo" dx="16" fmlaLink="$C$24" fmlaRange="$Z$4:$Z$6" noThreeD="1" sel="3" val="0"/>
</file>

<file path=xl/ctrlProps/ctrlProp9.xml><?xml version="1.0" encoding="utf-8"?>
<formControlPr xmlns="http://schemas.microsoft.com/office/spreadsheetml/2009/9/main" objectType="Drop" dropStyle="combo" dx="16" fmlaLink="$C$38" fmlaRange="$Z$4:$Z$6"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122848</xdr:colOff>
      <xdr:row>0</xdr:row>
      <xdr:rowOff>109046</xdr:rowOff>
    </xdr:from>
    <xdr:to>
      <xdr:col>1</xdr:col>
      <xdr:colOff>1358347</xdr:colOff>
      <xdr:row>0</xdr:row>
      <xdr:rowOff>1027939</xdr:rowOff>
    </xdr:to>
    <xdr:pic>
      <xdr:nvPicPr>
        <xdr:cNvPr id="2"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48" y="109046"/>
          <a:ext cx="1997499" cy="918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15</xdr:row>
          <xdr:rowOff>28575</xdr:rowOff>
        </xdr:from>
        <xdr:to>
          <xdr:col>2</xdr:col>
          <xdr:colOff>1381125</xdr:colOff>
          <xdr:row>15</xdr:row>
          <xdr:rowOff>457200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66675</xdr:rowOff>
        </xdr:from>
        <xdr:to>
          <xdr:col>2</xdr:col>
          <xdr:colOff>1390650</xdr:colOff>
          <xdr:row>17</xdr:row>
          <xdr:rowOff>485775</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200025</xdr:rowOff>
        </xdr:from>
        <xdr:to>
          <xdr:col>2</xdr:col>
          <xdr:colOff>1390650</xdr:colOff>
          <xdr:row>19</xdr:row>
          <xdr:rowOff>628650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219075</xdr:rowOff>
        </xdr:from>
        <xdr:to>
          <xdr:col>2</xdr:col>
          <xdr:colOff>1390650</xdr:colOff>
          <xdr:row>33</xdr:row>
          <xdr:rowOff>638175</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142875</xdr:rowOff>
        </xdr:from>
        <xdr:to>
          <xdr:col>2</xdr:col>
          <xdr:colOff>1390650</xdr:colOff>
          <xdr:row>31</xdr:row>
          <xdr:rowOff>561975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219075</xdr:rowOff>
        </xdr:from>
        <xdr:to>
          <xdr:col>2</xdr:col>
          <xdr:colOff>1390650</xdr:colOff>
          <xdr:row>29</xdr:row>
          <xdr:rowOff>638175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123825</xdr:rowOff>
        </xdr:from>
        <xdr:to>
          <xdr:col>2</xdr:col>
          <xdr:colOff>1390650</xdr:colOff>
          <xdr:row>25</xdr:row>
          <xdr:rowOff>533400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152400</xdr:rowOff>
        </xdr:from>
        <xdr:to>
          <xdr:col>2</xdr:col>
          <xdr:colOff>1390650</xdr:colOff>
          <xdr:row>23</xdr:row>
          <xdr:rowOff>571500</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123825</xdr:rowOff>
        </xdr:from>
        <xdr:to>
          <xdr:col>2</xdr:col>
          <xdr:colOff>1390650</xdr:colOff>
          <xdr:row>37</xdr:row>
          <xdr:rowOff>533400</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200025</xdr:rowOff>
        </xdr:from>
        <xdr:to>
          <xdr:col>2</xdr:col>
          <xdr:colOff>1390650</xdr:colOff>
          <xdr:row>41</xdr:row>
          <xdr:rowOff>619125</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104775</xdr:rowOff>
        </xdr:from>
        <xdr:to>
          <xdr:col>2</xdr:col>
          <xdr:colOff>1390650</xdr:colOff>
          <xdr:row>43</xdr:row>
          <xdr:rowOff>523875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57150</xdr:rowOff>
        </xdr:from>
        <xdr:to>
          <xdr:col>2</xdr:col>
          <xdr:colOff>1381125</xdr:colOff>
          <xdr:row>42</xdr:row>
          <xdr:rowOff>485775</xdr:rowOff>
        </xdr:to>
        <xdr:sp macro="" textlink="">
          <xdr:nvSpPr>
            <xdr:cNvPr id="1073" name="Drop Down 49"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19050</xdr:rowOff>
        </xdr:from>
        <xdr:to>
          <xdr:col>2</xdr:col>
          <xdr:colOff>1390650</xdr:colOff>
          <xdr:row>44</xdr:row>
          <xdr:rowOff>438150</xdr:rowOff>
        </xdr:to>
        <xdr:sp macro="" textlink="">
          <xdr:nvSpPr>
            <xdr:cNvPr id="1074" name="Drop Down 50"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28575</xdr:rowOff>
        </xdr:from>
        <xdr:to>
          <xdr:col>2</xdr:col>
          <xdr:colOff>1390650</xdr:colOff>
          <xdr:row>45</xdr:row>
          <xdr:rowOff>447675</xdr:rowOff>
        </xdr:to>
        <xdr:sp macro="" textlink="">
          <xdr:nvSpPr>
            <xdr:cNvPr id="1075" name="Drop Down 51"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57150</xdr:rowOff>
        </xdr:from>
        <xdr:to>
          <xdr:col>2</xdr:col>
          <xdr:colOff>1400175</xdr:colOff>
          <xdr:row>46</xdr:row>
          <xdr:rowOff>485775</xdr:rowOff>
        </xdr:to>
        <xdr:sp macro="" textlink="">
          <xdr:nvSpPr>
            <xdr:cNvPr id="1076" name="Drop Down 5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57150</xdr:rowOff>
        </xdr:from>
        <xdr:to>
          <xdr:col>2</xdr:col>
          <xdr:colOff>1400175</xdr:colOff>
          <xdr:row>47</xdr:row>
          <xdr:rowOff>485775</xdr:rowOff>
        </xdr:to>
        <xdr:sp macro="" textlink="">
          <xdr:nvSpPr>
            <xdr:cNvPr id="1077" name="Drop Down 53"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47625</xdr:rowOff>
        </xdr:from>
        <xdr:to>
          <xdr:col>2</xdr:col>
          <xdr:colOff>1390650</xdr:colOff>
          <xdr:row>48</xdr:row>
          <xdr:rowOff>466725</xdr:rowOff>
        </xdr:to>
        <xdr:sp macro="" textlink="">
          <xdr:nvSpPr>
            <xdr:cNvPr id="1078" name="Drop Down 54"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76200</xdr:rowOff>
        </xdr:from>
        <xdr:to>
          <xdr:col>6</xdr:col>
          <xdr:colOff>1533525</xdr:colOff>
          <xdr:row>9</xdr:row>
          <xdr:rowOff>485775</xdr:rowOff>
        </xdr:to>
        <xdr:sp macro="" textlink="">
          <xdr:nvSpPr>
            <xdr:cNvPr id="1080" name="Drop Down 56"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28575</xdr:rowOff>
        </xdr:from>
        <xdr:to>
          <xdr:col>6</xdr:col>
          <xdr:colOff>1533525</xdr:colOff>
          <xdr:row>13</xdr:row>
          <xdr:rowOff>447675</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228600</xdr:rowOff>
        </xdr:from>
        <xdr:to>
          <xdr:col>6</xdr:col>
          <xdr:colOff>1533525</xdr:colOff>
          <xdr:row>19</xdr:row>
          <xdr:rowOff>657225</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180975</xdr:rowOff>
        </xdr:from>
        <xdr:to>
          <xdr:col>6</xdr:col>
          <xdr:colOff>1533525</xdr:colOff>
          <xdr:row>27</xdr:row>
          <xdr:rowOff>609600</xdr:rowOff>
        </xdr:to>
        <xdr:sp macro="" textlink="">
          <xdr:nvSpPr>
            <xdr:cNvPr id="1083" name="Drop Down 59"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200025</xdr:rowOff>
        </xdr:from>
        <xdr:to>
          <xdr:col>6</xdr:col>
          <xdr:colOff>1533525</xdr:colOff>
          <xdr:row>29</xdr:row>
          <xdr:rowOff>628650</xdr:rowOff>
        </xdr:to>
        <xdr:sp macro="" textlink="">
          <xdr:nvSpPr>
            <xdr:cNvPr id="1084" name="Drop Down 60"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142875</xdr:rowOff>
        </xdr:from>
        <xdr:to>
          <xdr:col>6</xdr:col>
          <xdr:colOff>1533525</xdr:colOff>
          <xdr:row>31</xdr:row>
          <xdr:rowOff>561975</xdr:rowOff>
        </xdr:to>
        <xdr:sp macro="" textlink="">
          <xdr:nvSpPr>
            <xdr:cNvPr id="1086" name="Drop Down 6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28575</xdr:rowOff>
        </xdr:from>
        <xdr:to>
          <xdr:col>2</xdr:col>
          <xdr:colOff>1381125</xdr:colOff>
          <xdr:row>13</xdr:row>
          <xdr:rowOff>457200</xdr:rowOff>
        </xdr:to>
        <xdr:sp macro="" textlink="">
          <xdr:nvSpPr>
            <xdr:cNvPr id="1092" name="Drop Down 68"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viamichelin.f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BI101"/>
  <sheetViews>
    <sheetView showGridLines="0" tabSelected="1" zoomScale="55" zoomScaleNormal="55" workbookViewId="0">
      <selection activeCell="H4" sqref="H4:H47"/>
    </sheetView>
  </sheetViews>
  <sheetFormatPr baseColWidth="10" defaultRowHeight="15" x14ac:dyDescent="0.25"/>
  <cols>
    <col min="1" max="1" width="11.42578125" style="1"/>
    <col min="2" max="2" width="69.5703125" style="1" customWidth="1"/>
    <col min="3" max="3" width="21.28515625" style="40" customWidth="1"/>
    <col min="4" max="4" width="17" style="1" customWidth="1"/>
    <col min="5" max="5" width="17.7109375" style="1" hidden="1" customWidth="1"/>
    <col min="6" max="6" width="64.7109375" style="1" customWidth="1"/>
    <col min="7" max="7" width="23.42578125" style="40" customWidth="1"/>
    <col min="8" max="8" width="36.42578125" style="1" customWidth="1"/>
    <col min="9" max="9" width="11.42578125" style="4"/>
    <col min="10" max="10" width="30.85546875" style="4" hidden="1" customWidth="1"/>
    <col min="11" max="11" width="17.140625" style="4" hidden="1" customWidth="1"/>
    <col min="12" max="12" width="15.7109375" style="4" hidden="1" customWidth="1"/>
    <col min="13" max="13" width="18" style="4" hidden="1" customWidth="1"/>
    <col min="14" max="14" width="18.7109375" style="4" hidden="1" customWidth="1"/>
    <col min="15" max="16" width="20" style="4" hidden="1" customWidth="1"/>
    <col min="17" max="17" width="20.5703125" style="4" hidden="1" customWidth="1"/>
    <col min="18" max="18" width="20" style="4" hidden="1" customWidth="1"/>
    <col min="19" max="19" width="18.42578125" style="4" hidden="1" customWidth="1"/>
    <col min="20" max="20" width="17.140625" style="4" hidden="1" customWidth="1"/>
    <col min="21" max="21" width="18.7109375" style="4" hidden="1" customWidth="1"/>
    <col min="22" max="22" width="18.42578125" style="4" hidden="1" customWidth="1"/>
    <col min="23" max="23" width="16.5703125" style="4" hidden="1" customWidth="1"/>
    <col min="24" max="24" width="17.28515625" style="4" hidden="1" customWidth="1"/>
    <col min="25" max="25" width="14.5703125" style="4" hidden="1" customWidth="1"/>
    <col min="26" max="26" width="14.7109375" style="4" hidden="1" customWidth="1"/>
    <col min="27" max="27" width="13.5703125" style="4" hidden="1" customWidth="1"/>
    <col min="28" max="28" width="16.28515625" style="4" hidden="1" customWidth="1"/>
    <col min="29" max="29" width="18.5703125" style="4" hidden="1" customWidth="1"/>
    <col min="30" max="30" width="12" style="4" hidden="1" customWidth="1"/>
    <col min="31" max="31" width="9.140625" style="4" hidden="1" customWidth="1"/>
    <col min="32" max="32" width="10.85546875" style="4" customWidth="1"/>
    <col min="33" max="53" width="11.42578125" style="4"/>
    <col min="54" max="61" width="11.42578125" style="3"/>
    <col min="62" max="16384" width="11.42578125" style="1"/>
  </cols>
  <sheetData>
    <row r="1" spans="1:30" ht="99.75" customHeight="1" x14ac:dyDescent="0.25">
      <c r="A1" s="96"/>
      <c r="B1" s="103" t="s">
        <v>71</v>
      </c>
      <c r="C1" s="103"/>
      <c r="D1" s="103"/>
      <c r="E1" s="103"/>
      <c r="F1" s="103"/>
      <c r="G1" s="103"/>
      <c r="H1" s="27"/>
      <c r="I1" s="5"/>
      <c r="J1" s="5"/>
      <c r="K1" s="5"/>
      <c r="L1" s="5"/>
      <c r="M1" s="5"/>
    </row>
    <row r="2" spans="1:30" ht="73.5" customHeight="1" thickBot="1" x14ac:dyDescent="0.3">
      <c r="A2" s="96"/>
      <c r="B2" s="103"/>
      <c r="C2" s="103"/>
      <c r="D2" s="103"/>
      <c r="E2" s="103"/>
      <c r="F2" s="103"/>
      <c r="G2" s="103"/>
      <c r="H2" s="27"/>
      <c r="J2" s="11"/>
      <c r="X2" s="25"/>
      <c r="Y2" s="25"/>
      <c r="Z2" s="25"/>
      <c r="AA2" s="25"/>
      <c r="AB2" s="25"/>
      <c r="AC2" s="25"/>
      <c r="AD2" s="25"/>
    </row>
    <row r="3" spans="1:30" ht="15.75" hidden="1" customHeight="1" thickBot="1" x14ac:dyDescent="0.3">
      <c r="A3" s="96"/>
      <c r="B3" s="27"/>
      <c r="C3" s="30"/>
      <c r="D3" s="27"/>
      <c r="E3" s="27"/>
      <c r="F3" s="27"/>
      <c r="G3" s="30"/>
      <c r="H3" s="27"/>
      <c r="X3" s="25"/>
      <c r="Y3" s="25"/>
      <c r="Z3" s="25"/>
      <c r="AA3" s="25"/>
      <c r="AB3" s="25"/>
      <c r="AC3" s="25"/>
      <c r="AD3" s="25"/>
    </row>
    <row r="4" spans="1:30" ht="41.25" customHeight="1" thickBot="1" x14ac:dyDescent="0.3">
      <c r="A4" s="96"/>
      <c r="B4" s="67" t="s">
        <v>60</v>
      </c>
      <c r="C4" s="68"/>
      <c r="D4" s="46"/>
      <c r="E4" s="17"/>
      <c r="F4" s="69" t="s">
        <v>59</v>
      </c>
      <c r="G4" s="70"/>
      <c r="H4" s="96"/>
      <c r="X4" s="25"/>
      <c r="Y4" s="26" t="s">
        <v>9</v>
      </c>
      <c r="Z4" s="25" t="s">
        <v>16</v>
      </c>
      <c r="AA4" s="25" t="s">
        <v>18</v>
      </c>
      <c r="AB4" s="25" t="s">
        <v>21</v>
      </c>
      <c r="AC4" s="25" t="s">
        <v>26</v>
      </c>
      <c r="AD4" s="25" t="s">
        <v>29</v>
      </c>
    </row>
    <row r="5" spans="1:30" ht="18.75" customHeight="1" thickBot="1" x14ac:dyDescent="0.3">
      <c r="A5" s="96"/>
      <c r="B5" s="63"/>
      <c r="C5" s="64"/>
      <c r="D5" s="46"/>
      <c r="E5" s="17"/>
      <c r="F5" s="49"/>
      <c r="G5" s="50"/>
      <c r="H5" s="96"/>
      <c r="X5" s="25"/>
      <c r="Y5" s="26" t="s">
        <v>11</v>
      </c>
      <c r="Z5" s="25" t="s">
        <v>17</v>
      </c>
      <c r="AA5" s="25" t="s">
        <v>19</v>
      </c>
      <c r="AB5" s="25" t="s">
        <v>22</v>
      </c>
      <c r="AC5" s="25" t="s">
        <v>27</v>
      </c>
      <c r="AD5" s="25" t="s">
        <v>30</v>
      </c>
    </row>
    <row r="6" spans="1:30" ht="30.75" customHeight="1" thickBot="1" x14ac:dyDescent="0.3">
      <c r="A6" s="96"/>
      <c r="B6" s="57" t="s">
        <v>58</v>
      </c>
      <c r="C6" s="58"/>
      <c r="D6" s="46"/>
      <c r="E6" s="17"/>
      <c r="F6" s="61" t="s">
        <v>61</v>
      </c>
      <c r="G6" s="62"/>
      <c r="H6" s="96"/>
      <c r="X6" s="25"/>
      <c r="Y6" s="26" t="s">
        <v>12</v>
      </c>
      <c r="Z6" s="25"/>
      <c r="AA6" s="25" t="s">
        <v>20</v>
      </c>
      <c r="AB6" s="25" t="s">
        <v>23</v>
      </c>
      <c r="AC6" s="25" t="s">
        <v>28</v>
      </c>
      <c r="AD6" s="25" t="s">
        <v>31</v>
      </c>
    </row>
    <row r="7" spans="1:30" ht="13.5" customHeight="1" thickBot="1" x14ac:dyDescent="0.3">
      <c r="A7" s="96"/>
      <c r="B7" s="71"/>
      <c r="C7" s="72"/>
      <c r="D7" s="46"/>
      <c r="E7" s="17"/>
      <c r="F7" s="99"/>
      <c r="G7" s="100"/>
      <c r="H7" s="96"/>
      <c r="X7" s="25"/>
      <c r="Y7" s="26" t="s">
        <v>13</v>
      </c>
      <c r="Z7" s="25"/>
      <c r="AA7" s="25" t="s">
        <v>25</v>
      </c>
      <c r="AB7" s="25" t="s">
        <v>24</v>
      </c>
      <c r="AC7" s="25"/>
      <c r="AD7" s="25"/>
    </row>
    <row r="8" spans="1:30" ht="34.5" customHeight="1" thickBot="1" x14ac:dyDescent="0.3">
      <c r="A8" s="96"/>
      <c r="B8" s="28" t="s">
        <v>72</v>
      </c>
      <c r="C8" s="41"/>
      <c r="D8" s="46"/>
      <c r="E8" s="17"/>
      <c r="F8" s="29" t="s">
        <v>6</v>
      </c>
      <c r="G8" s="31">
        <v>0</v>
      </c>
      <c r="H8" s="96"/>
      <c r="X8" s="25"/>
      <c r="Y8" s="26" t="s">
        <v>14</v>
      </c>
      <c r="Z8" s="25"/>
      <c r="AA8" s="25"/>
      <c r="AB8" s="25"/>
      <c r="AC8" s="25"/>
      <c r="AD8" s="25"/>
    </row>
    <row r="9" spans="1:30" ht="15.75" thickBot="1" x14ac:dyDescent="0.3">
      <c r="A9" s="96"/>
      <c r="B9" s="71"/>
      <c r="C9" s="72"/>
      <c r="D9" s="46"/>
      <c r="E9" s="17"/>
      <c r="F9" s="46"/>
      <c r="G9" s="47"/>
      <c r="H9" s="96"/>
      <c r="X9" s="25"/>
      <c r="Y9" s="26" t="s">
        <v>15</v>
      </c>
      <c r="Z9" s="25"/>
      <c r="AA9" s="25"/>
      <c r="AB9" s="25"/>
      <c r="AC9" s="25"/>
      <c r="AD9" s="25"/>
    </row>
    <row r="10" spans="1:30" ht="43.5" customHeight="1" thickBot="1" x14ac:dyDescent="0.3">
      <c r="A10" s="96"/>
      <c r="B10" s="28" t="s">
        <v>73</v>
      </c>
      <c r="C10" s="41"/>
      <c r="D10" s="46"/>
      <c r="E10" s="17"/>
      <c r="F10" s="29" t="str">
        <f>IF(G8&gt;=1,"","Vous possédez un avis d'imposition à votre nom")</f>
        <v>Vous possédez un avis d'imposition à votre nom</v>
      </c>
      <c r="G10" s="32">
        <v>3</v>
      </c>
      <c r="H10" s="96"/>
      <c r="X10" s="25"/>
      <c r="Y10" s="26" t="s">
        <v>10</v>
      </c>
      <c r="Z10" s="25"/>
      <c r="AA10" s="25"/>
      <c r="AB10" s="25"/>
      <c r="AC10" s="25"/>
      <c r="AD10" s="25"/>
    </row>
    <row r="11" spans="1:30" ht="15.75" thickBot="1" x14ac:dyDescent="0.3">
      <c r="A11" s="96"/>
      <c r="B11" s="65"/>
      <c r="C11" s="66"/>
      <c r="D11" s="46"/>
      <c r="E11" s="17"/>
      <c r="F11" s="49"/>
      <c r="G11" s="50"/>
      <c r="H11" s="96"/>
      <c r="X11" s="25"/>
      <c r="Y11" s="25"/>
      <c r="Z11" s="25"/>
      <c r="AA11" s="25"/>
      <c r="AB11" s="25"/>
      <c r="AC11" s="25"/>
      <c r="AD11" s="25"/>
    </row>
    <row r="12" spans="1:30" ht="43.5" customHeight="1" thickBot="1" x14ac:dyDescent="0.3">
      <c r="A12" s="96"/>
      <c r="B12" s="57" t="s">
        <v>65</v>
      </c>
      <c r="C12" s="58"/>
      <c r="D12" s="46"/>
      <c r="E12" s="17"/>
      <c r="F12" s="29" t="str">
        <f>IF(G10=1,"Montant des salaires et assimilés (sur votre avis d'imposition 2021 sur les revenus 2020)","")</f>
        <v/>
      </c>
      <c r="G12" s="33">
        <v>0</v>
      </c>
      <c r="H12" s="96"/>
      <c r="N12" s="4" t="s">
        <v>33</v>
      </c>
      <c r="O12" s="4">
        <f>IF(C16=1,1,0)</f>
        <v>0</v>
      </c>
      <c r="X12" s="25"/>
      <c r="Y12" s="25"/>
      <c r="Z12" s="25"/>
      <c r="AA12" s="25"/>
      <c r="AB12" s="25"/>
      <c r="AC12" s="25"/>
      <c r="AD12" s="25"/>
    </row>
    <row r="13" spans="1:30" ht="15.75" thickBot="1" x14ac:dyDescent="0.3">
      <c r="A13" s="96"/>
      <c r="B13" s="92"/>
      <c r="C13" s="93"/>
      <c r="D13" s="46"/>
      <c r="E13" s="17"/>
      <c r="F13" s="46"/>
      <c r="G13" s="47"/>
      <c r="H13" s="96"/>
      <c r="N13" s="4" t="s">
        <v>34</v>
      </c>
      <c r="O13" s="4">
        <f>IF(C18=1,2,0)</f>
        <v>0</v>
      </c>
    </row>
    <row r="14" spans="1:30" ht="38.25" customHeight="1" thickBot="1" x14ac:dyDescent="0.3">
      <c r="A14" s="96"/>
      <c r="B14" s="28" t="s">
        <v>0</v>
      </c>
      <c r="C14" s="32">
        <v>8</v>
      </c>
      <c r="D14" s="46"/>
      <c r="E14" s="17"/>
      <c r="F14" s="29" t="str">
        <f>IF(AND(G10=1,(G12)&gt;=9236),"Vous justifiez d'un domicile distinct de vos parents","")</f>
        <v/>
      </c>
      <c r="G14" s="32">
        <v>3</v>
      </c>
      <c r="H14" s="96"/>
      <c r="N14" s="4" t="s">
        <v>35</v>
      </c>
      <c r="O14" s="4">
        <f>IF(C20=1,2,0)</f>
        <v>0</v>
      </c>
    </row>
    <row r="15" spans="1:30" ht="15.75" thickBot="1" x14ac:dyDescent="0.3">
      <c r="A15" s="96"/>
      <c r="B15" s="92"/>
      <c r="C15" s="93"/>
      <c r="D15" s="46"/>
      <c r="E15" s="17"/>
      <c r="F15" s="49"/>
      <c r="G15" s="50"/>
      <c r="H15" s="96"/>
      <c r="N15" s="4" t="s">
        <v>36</v>
      </c>
      <c r="O15" s="4">
        <f>IF(G20=2,2,0)</f>
        <v>0</v>
      </c>
    </row>
    <row r="16" spans="1:30" ht="39" customHeight="1" thickBot="1" x14ac:dyDescent="0.3">
      <c r="A16" s="96"/>
      <c r="B16" s="28" t="s">
        <v>1</v>
      </c>
      <c r="C16" s="32">
        <v>3</v>
      </c>
      <c r="D16" s="46"/>
      <c r="E16" s="17"/>
      <c r="F16" s="61" t="str">
        <f>IF((IF(OR(C14=2,C14=3,C14=4,C14=5,C14=6,G8&gt;=1,C10-C8&gt;=9470.5,AND(G10=1,(G12)&gt;=9236.48,G14=1)),1,0))=1,"Vous êtes indépendant financièrement","Vous êtes dépendant financièrement")</f>
        <v>Vous êtes dépendant financièrement</v>
      </c>
      <c r="G16" s="62"/>
      <c r="H16" s="96"/>
      <c r="N16" s="4" t="s">
        <v>37</v>
      </c>
      <c r="O16" s="4">
        <f>IF(G20=3,3,0)</f>
        <v>0</v>
      </c>
    </row>
    <row r="17" spans="1:22" ht="18.75" customHeight="1" thickBot="1" x14ac:dyDescent="0.3">
      <c r="A17" s="96"/>
      <c r="B17" s="92"/>
      <c r="C17" s="93"/>
      <c r="D17" s="46"/>
      <c r="E17" s="17"/>
      <c r="F17" s="48"/>
      <c r="G17" s="48"/>
      <c r="H17" s="96"/>
      <c r="N17" s="4" t="s">
        <v>38</v>
      </c>
      <c r="O17" s="4">
        <f>IF(G8&gt;=1,1,0)</f>
        <v>0</v>
      </c>
    </row>
    <row r="18" spans="1:22" ht="42.75" customHeight="1" thickBot="1" x14ac:dyDescent="0.3">
      <c r="A18" s="96"/>
      <c r="B18" s="28" t="s">
        <v>2</v>
      </c>
      <c r="C18" s="32">
        <v>3</v>
      </c>
      <c r="D18" s="46"/>
      <c r="E18" s="17"/>
      <c r="F18" s="61" t="s">
        <v>62</v>
      </c>
      <c r="G18" s="62"/>
      <c r="H18" s="96"/>
      <c r="N18" s="4" t="s">
        <v>39</v>
      </c>
      <c r="O18" s="4">
        <f>IF(G34&gt;=1,4,0)</f>
        <v>0</v>
      </c>
    </row>
    <row r="19" spans="1:22" ht="30.75" thickBot="1" x14ac:dyDescent="0.3">
      <c r="A19" s="96"/>
      <c r="B19" s="94"/>
      <c r="C19" s="95"/>
      <c r="D19" s="46"/>
      <c r="E19" s="17"/>
      <c r="F19" s="55"/>
      <c r="G19" s="56"/>
      <c r="H19" s="96"/>
      <c r="N19" s="4" t="s">
        <v>40</v>
      </c>
      <c r="O19" s="4">
        <f>IF(G36&gt;=1,2,0)</f>
        <v>0</v>
      </c>
    </row>
    <row r="20" spans="1:22" ht="69" customHeight="1" thickBot="1" x14ac:dyDescent="0.3">
      <c r="A20" s="96"/>
      <c r="B20" s="28" t="s">
        <v>3</v>
      </c>
      <c r="C20" s="32">
        <v>3</v>
      </c>
      <c r="D20" s="46"/>
      <c r="E20" s="17"/>
      <c r="F20" s="29" t="s">
        <v>8</v>
      </c>
      <c r="G20" s="32">
        <v>4</v>
      </c>
      <c r="H20" s="96"/>
      <c r="N20" s="4" t="s">
        <v>41</v>
      </c>
      <c r="O20" s="4">
        <f>IF(OR(G32=1,G30=1),1,0)</f>
        <v>0</v>
      </c>
    </row>
    <row r="21" spans="1:22" ht="15.75" thickBot="1" x14ac:dyDescent="0.3">
      <c r="A21" s="96"/>
      <c r="B21" s="92"/>
      <c r="C21" s="93"/>
      <c r="D21" s="46"/>
      <c r="E21" s="17"/>
      <c r="F21" s="51"/>
      <c r="G21" s="52"/>
      <c r="H21" s="96"/>
      <c r="N21" s="4" t="s">
        <v>42</v>
      </c>
      <c r="O21" s="4">
        <f>IF(G32=3,1,0)</f>
        <v>0</v>
      </c>
    </row>
    <row r="22" spans="1:22" ht="52.5" customHeight="1" thickBot="1" x14ac:dyDescent="0.3">
      <c r="A22" s="96"/>
      <c r="B22" s="59" t="s">
        <v>64</v>
      </c>
      <c r="C22" s="60"/>
      <c r="D22" s="46"/>
      <c r="E22" s="17"/>
      <c r="F22" s="53" t="s">
        <v>32</v>
      </c>
      <c r="G22" s="54"/>
      <c r="H22" s="96"/>
      <c r="N22" s="4" t="s">
        <v>43</v>
      </c>
      <c r="O22" s="4">
        <f>IF(OR(C14=3,C14=4),1,0)</f>
        <v>0</v>
      </c>
    </row>
    <row r="23" spans="1:22" ht="15.75" thickBot="1" x14ac:dyDescent="0.3">
      <c r="A23" s="96"/>
      <c r="B23" s="44"/>
      <c r="C23" s="45"/>
      <c r="D23" s="46"/>
      <c r="E23" s="17"/>
      <c r="F23" s="46"/>
      <c r="G23" s="47"/>
      <c r="H23" s="96"/>
    </row>
    <row r="24" spans="1:22" ht="66.75" customHeight="1" thickBot="1" x14ac:dyDescent="0.3">
      <c r="A24" s="96"/>
      <c r="B24" s="2" t="s">
        <v>70</v>
      </c>
      <c r="C24" s="32">
        <v>3</v>
      </c>
      <c r="D24" s="46"/>
      <c r="E24" s="17"/>
      <c r="F24" s="29" t="str">
        <f>IF(OR(F16="Vous êtes indépendant financièrement",G32=3),"Revenu Global Brut (différent du revenu imposable) de l'étudiant figurant sur l'avis d'imposition 2021 sur les revenus 2020 : ","Revenu Global Brut (différent du revenu imposable) des parents figurant sur l'avis d'imposition 2021 sur les revenus 2020 : ")</f>
        <v xml:space="preserve">Revenu Global Brut (différent du revenu imposable) des parents figurant sur l'avis d'imposition 2021 sur les revenus 2020 : </v>
      </c>
      <c r="G24" s="34">
        <v>0</v>
      </c>
      <c r="H24" s="96"/>
    </row>
    <row r="25" spans="1:22" ht="15.75" thickBot="1" x14ac:dyDescent="0.3">
      <c r="A25" s="96"/>
      <c r="B25" s="89"/>
      <c r="C25" s="90"/>
      <c r="D25" s="46"/>
      <c r="E25" s="17"/>
      <c r="F25" s="49"/>
      <c r="G25" s="50"/>
      <c r="H25" s="96"/>
      <c r="O25" s="4">
        <f>O12+O13+O14+O15+O16+(O17*G8)+(G34*O18)+(G36*O19)+O20+O21+O22</f>
        <v>0</v>
      </c>
    </row>
    <row r="26" spans="1:22" ht="51" customHeight="1" thickBot="1" x14ac:dyDescent="0.3">
      <c r="A26" s="96"/>
      <c r="B26" s="29" t="str">
        <f>IF(C24=1,"Avant votre entrée en formation sanitaire et sociale, avez-vous exercé une activité professionnelle ?","")</f>
        <v/>
      </c>
      <c r="C26" s="42">
        <v>3</v>
      </c>
      <c r="D26" s="46"/>
      <c r="E26" s="17"/>
      <c r="F26" s="61" t="s">
        <v>63</v>
      </c>
      <c r="G26" s="62"/>
      <c r="H26" s="96"/>
    </row>
    <row r="27" spans="1:22" ht="15.75" thickBot="1" x14ac:dyDescent="0.3">
      <c r="A27" s="96"/>
      <c r="B27" s="89"/>
      <c r="C27" s="90"/>
      <c r="D27" s="46"/>
      <c r="E27" s="17"/>
      <c r="F27" s="89"/>
      <c r="G27" s="90"/>
      <c r="H27" s="96"/>
    </row>
    <row r="28" spans="1:22" ht="57.75" customHeight="1" thickBot="1" x14ac:dyDescent="0.3">
      <c r="A28" s="96"/>
      <c r="B28" s="29" t="str">
        <f>IF(AND(C26=1,C24=1),"Si oui durée de l'activité (en mois) :","")</f>
        <v/>
      </c>
      <c r="C28" s="43">
        <v>0</v>
      </c>
      <c r="D28" s="46"/>
      <c r="E28" s="17"/>
      <c r="F28" s="29" t="s">
        <v>7</v>
      </c>
      <c r="G28" s="32">
        <v>5</v>
      </c>
      <c r="H28" s="96"/>
      <c r="N28" s="12" t="s">
        <v>44</v>
      </c>
      <c r="O28" s="12" t="s">
        <v>45</v>
      </c>
      <c r="P28" s="12" t="s">
        <v>46</v>
      </c>
      <c r="Q28" s="12" t="s">
        <v>47</v>
      </c>
      <c r="R28" s="12" t="s">
        <v>48</v>
      </c>
      <c r="S28" s="12" t="s">
        <v>49</v>
      </c>
      <c r="T28" s="12" t="s">
        <v>50</v>
      </c>
      <c r="U28" s="12" t="s">
        <v>51</v>
      </c>
      <c r="V28" s="12" t="s">
        <v>52</v>
      </c>
    </row>
    <row r="29" spans="1:22" ht="19.5" thickBot="1" x14ac:dyDescent="0.3">
      <c r="A29" s="96"/>
      <c r="B29" s="89"/>
      <c r="C29" s="90"/>
      <c r="D29" s="46"/>
      <c r="E29" s="17"/>
      <c r="F29" s="97"/>
      <c r="G29" s="98"/>
      <c r="H29" s="96"/>
      <c r="N29" s="13">
        <v>0</v>
      </c>
      <c r="O29" s="14">
        <v>33100</v>
      </c>
      <c r="P29" s="14">
        <v>22500</v>
      </c>
      <c r="Q29" s="14">
        <v>18190</v>
      </c>
      <c r="R29" s="14">
        <v>16070</v>
      </c>
      <c r="S29" s="14">
        <v>13990</v>
      </c>
      <c r="T29" s="14">
        <v>11950</v>
      </c>
      <c r="U29" s="14">
        <v>7540</v>
      </c>
      <c r="V29" s="14">
        <v>250</v>
      </c>
    </row>
    <row r="30" spans="1:22" ht="66" customHeight="1" thickBot="1" x14ac:dyDescent="0.3">
      <c r="A30" s="96"/>
      <c r="B30" s="2" t="s">
        <v>4</v>
      </c>
      <c r="C30" s="32">
        <v>3</v>
      </c>
      <c r="D30" s="46"/>
      <c r="E30" s="17"/>
      <c r="F30" s="29" t="str">
        <f>IF(G28=3,"Divorcés ou séparés","")</f>
        <v/>
      </c>
      <c r="G30" s="32">
        <v>5</v>
      </c>
      <c r="H30" s="96"/>
      <c r="J30" s="15" t="str">
        <f>IF(AND(22500&gt;= G24, G24 &gt;=18190),"Echelon 1","")</f>
        <v/>
      </c>
      <c r="N30" s="13">
        <v>1</v>
      </c>
      <c r="O30" s="14">
        <v>36760</v>
      </c>
      <c r="P30" s="14">
        <v>25000</v>
      </c>
      <c r="Q30" s="14">
        <v>20210</v>
      </c>
      <c r="R30" s="14">
        <v>17850</v>
      </c>
      <c r="S30" s="14">
        <v>15540</v>
      </c>
      <c r="T30" s="14">
        <v>13280</v>
      </c>
      <c r="U30" s="14">
        <v>8370</v>
      </c>
      <c r="V30" s="14">
        <v>500</v>
      </c>
    </row>
    <row r="31" spans="1:22" ht="19.5" thickBot="1" x14ac:dyDescent="0.3">
      <c r="A31" s="96"/>
      <c r="B31" s="89"/>
      <c r="C31" s="90"/>
      <c r="D31" s="46"/>
      <c r="E31" s="17"/>
      <c r="F31" s="97"/>
      <c r="G31" s="98"/>
      <c r="H31" s="96"/>
      <c r="N31" s="13">
        <v>2</v>
      </c>
      <c r="O31" s="14">
        <v>40450</v>
      </c>
      <c r="P31" s="14">
        <v>27500</v>
      </c>
      <c r="Q31" s="14">
        <v>22230</v>
      </c>
      <c r="R31" s="14">
        <v>19640</v>
      </c>
      <c r="S31" s="14">
        <v>17100</v>
      </c>
      <c r="T31" s="14">
        <v>14600</v>
      </c>
      <c r="U31" s="14">
        <v>9220</v>
      </c>
      <c r="V31" s="14">
        <v>750</v>
      </c>
    </row>
    <row r="32" spans="1:22" ht="55.5" customHeight="1" thickBot="1" x14ac:dyDescent="0.3">
      <c r="A32" s="96"/>
      <c r="B32" s="29" t="str">
        <f>IF(C30=1,"Demandeur d'emploi indemnisé : ","")</f>
        <v/>
      </c>
      <c r="C32" s="32">
        <v>3</v>
      </c>
      <c r="D32" s="46"/>
      <c r="E32" s="17"/>
      <c r="F32" s="29" t="str">
        <f>IF(G28=4,"Décès d'un ou des deux parents","")</f>
        <v/>
      </c>
      <c r="G32" s="32">
        <v>4</v>
      </c>
      <c r="H32" s="96"/>
      <c r="N32" s="13">
        <v>3</v>
      </c>
      <c r="O32" s="14">
        <v>44120</v>
      </c>
      <c r="P32" s="14">
        <v>30000</v>
      </c>
      <c r="Q32" s="14">
        <v>24250</v>
      </c>
      <c r="R32" s="14">
        <v>21430</v>
      </c>
      <c r="S32" s="14">
        <v>18640</v>
      </c>
      <c r="T32" s="14">
        <v>15920</v>
      </c>
      <c r="U32" s="14">
        <v>10050</v>
      </c>
      <c r="V32" s="14">
        <v>1000</v>
      </c>
    </row>
    <row r="33" spans="1:22" ht="21" customHeight="1" thickBot="1" x14ac:dyDescent="0.3">
      <c r="A33" s="96"/>
      <c r="B33" s="101"/>
      <c r="C33" s="102"/>
      <c r="D33" s="46"/>
      <c r="E33" s="17"/>
      <c r="F33" s="46"/>
      <c r="G33" s="47"/>
      <c r="H33" s="96"/>
      <c r="N33" s="13">
        <v>4</v>
      </c>
      <c r="O33" s="14">
        <v>47800</v>
      </c>
      <c r="P33" s="14">
        <v>32500</v>
      </c>
      <c r="Q33" s="14">
        <v>26270</v>
      </c>
      <c r="R33" s="14">
        <v>23210</v>
      </c>
      <c r="S33" s="14">
        <v>20200</v>
      </c>
      <c r="T33" s="14">
        <v>17250</v>
      </c>
      <c r="U33" s="14">
        <v>10880</v>
      </c>
      <c r="V33" s="14">
        <v>1250</v>
      </c>
    </row>
    <row r="34" spans="1:22" ht="66" customHeight="1" thickBot="1" x14ac:dyDescent="0.3">
      <c r="A34" s="96"/>
      <c r="B34" s="29" t="str">
        <f>IF(AND(C32=1,C30=1),"Indemnisé sur la totalité du parcours de formation","")</f>
        <v/>
      </c>
      <c r="C34" s="32">
        <v>3</v>
      </c>
      <c r="D34" s="46"/>
      <c r="E34" s="17"/>
      <c r="F34" s="29" t="str">
        <f>IF(F16="Vous êtes dépendant financièrement","Nombre d'enfants étudiant dans l'enseignement supérieur, à la charge fiscale des parents (NE PAS ME COMPTER) :","")</f>
        <v>Nombre d'enfants étudiant dans l'enseignement supérieur, à la charge fiscale des parents (NE PAS ME COMPTER) :</v>
      </c>
      <c r="G34" s="35">
        <v>0</v>
      </c>
      <c r="H34" s="96"/>
      <c r="N34" s="13">
        <v>5</v>
      </c>
      <c r="O34" s="14">
        <v>51480</v>
      </c>
      <c r="P34" s="14">
        <v>35010</v>
      </c>
      <c r="Q34" s="14">
        <v>28300</v>
      </c>
      <c r="R34" s="14">
        <v>25000</v>
      </c>
      <c r="S34" s="14">
        <v>21760</v>
      </c>
      <c r="T34" s="14">
        <v>18580</v>
      </c>
      <c r="U34" s="14">
        <v>11730</v>
      </c>
      <c r="V34" s="14">
        <v>1500</v>
      </c>
    </row>
    <row r="35" spans="1:22" ht="13.5" customHeight="1" thickBot="1" x14ac:dyDescent="0.3">
      <c r="A35" s="96"/>
      <c r="B35" s="85"/>
      <c r="C35" s="86"/>
      <c r="D35" s="46"/>
      <c r="E35" s="17"/>
      <c r="F35" s="49"/>
      <c r="G35" s="50"/>
      <c r="H35" s="96"/>
      <c r="N35" s="13">
        <v>6</v>
      </c>
      <c r="O35" s="14">
        <v>55150</v>
      </c>
      <c r="P35" s="14">
        <v>37510</v>
      </c>
      <c r="Q35" s="14">
        <v>30320</v>
      </c>
      <c r="R35" s="14">
        <v>26770</v>
      </c>
      <c r="S35" s="14">
        <v>23310</v>
      </c>
      <c r="T35" s="14">
        <v>19910</v>
      </c>
      <c r="U35" s="14">
        <v>12570</v>
      </c>
      <c r="V35" s="14">
        <v>1750</v>
      </c>
    </row>
    <row r="36" spans="1:22" ht="58.5" customHeight="1" thickBot="1" x14ac:dyDescent="0.3">
      <c r="A36" s="96"/>
      <c r="B36" s="29" t="str">
        <f>IF(AND(C30=1,C32=1,C34=2),"Date de fin d'indemnisation :","")</f>
        <v/>
      </c>
      <c r="C36" s="31">
        <v>0</v>
      </c>
      <c r="D36" s="46"/>
      <c r="E36" s="17"/>
      <c r="F36" s="29" t="str">
        <f>IF(F16="Vous êtes dépendant financièrement","Nombre d'enfants n'étudiant pas dans l'enseignement supérieur à la charge fiscale des parents (NE PAS ME COMPTER) : ","")</f>
        <v xml:space="preserve">Nombre d'enfants n'étudiant pas dans l'enseignement supérieur à la charge fiscale des parents (NE PAS ME COMPTER) : </v>
      </c>
      <c r="G36" s="31">
        <v>0</v>
      </c>
      <c r="H36" s="96"/>
      <c r="N36" s="13">
        <v>7</v>
      </c>
      <c r="O36" s="14">
        <v>58830</v>
      </c>
      <c r="P36" s="14">
        <v>40010</v>
      </c>
      <c r="Q36" s="14">
        <v>32340</v>
      </c>
      <c r="R36" s="14">
        <v>28560</v>
      </c>
      <c r="S36" s="14">
        <v>24860</v>
      </c>
      <c r="T36" s="14">
        <v>21240</v>
      </c>
      <c r="U36" s="14">
        <v>13410</v>
      </c>
      <c r="V36" s="14">
        <v>2000</v>
      </c>
    </row>
    <row r="37" spans="1:22" ht="14.25" customHeight="1" thickBot="1" x14ac:dyDescent="0.3">
      <c r="A37" s="96"/>
      <c r="B37" s="87"/>
      <c r="C37" s="88"/>
      <c r="D37" s="46"/>
      <c r="E37" s="104"/>
      <c r="F37" s="104"/>
      <c r="G37" s="104"/>
      <c r="H37" s="96"/>
      <c r="N37" s="13">
        <v>8</v>
      </c>
      <c r="O37" s="14">
        <v>62510</v>
      </c>
      <c r="P37" s="14">
        <v>42510</v>
      </c>
      <c r="Q37" s="14">
        <v>34360</v>
      </c>
      <c r="R37" s="14">
        <v>30350</v>
      </c>
      <c r="S37" s="14">
        <v>26420</v>
      </c>
      <c r="T37" s="14">
        <v>22560</v>
      </c>
      <c r="U37" s="14">
        <v>14240</v>
      </c>
      <c r="V37" s="14">
        <v>2250</v>
      </c>
    </row>
    <row r="38" spans="1:22" ht="54" customHeight="1" thickBot="1" x14ac:dyDescent="0.3">
      <c r="A38" s="96"/>
      <c r="B38" s="29" t="str">
        <f>IF(AND(C30=1,C32=2),"Avez-vous exercé une activité professionnelle avant votre entrée en formation sanitaire et sociale ?","")</f>
        <v/>
      </c>
      <c r="C38" s="32">
        <v>3</v>
      </c>
      <c r="D38" s="46"/>
      <c r="E38" s="104"/>
      <c r="F38" s="104"/>
      <c r="G38" s="104"/>
      <c r="H38" s="96"/>
      <c r="N38" s="13">
        <v>9</v>
      </c>
      <c r="O38" s="14">
        <v>66180</v>
      </c>
      <c r="P38" s="14">
        <v>45000</v>
      </c>
      <c r="Q38" s="14">
        <v>36380</v>
      </c>
      <c r="R38" s="14">
        <v>32130</v>
      </c>
      <c r="S38" s="14">
        <v>27970</v>
      </c>
      <c r="T38" s="14">
        <v>23890</v>
      </c>
      <c r="U38" s="14">
        <v>15080</v>
      </c>
      <c r="V38" s="14">
        <v>2500</v>
      </c>
    </row>
    <row r="39" spans="1:22" ht="16.5" customHeight="1" thickBot="1" x14ac:dyDescent="0.3">
      <c r="A39" s="96"/>
      <c r="B39" s="97"/>
      <c r="C39" s="98"/>
      <c r="D39" s="46"/>
      <c r="E39" s="104"/>
      <c r="F39" s="104"/>
      <c r="G39" s="104"/>
      <c r="H39" s="96"/>
      <c r="N39" s="13">
        <v>10</v>
      </c>
      <c r="O39" s="14">
        <v>69860</v>
      </c>
      <c r="P39" s="14">
        <v>47510</v>
      </c>
      <c r="Q39" s="14">
        <v>38400</v>
      </c>
      <c r="R39" s="14">
        <v>33920</v>
      </c>
      <c r="S39" s="14">
        <v>29520</v>
      </c>
      <c r="T39" s="14">
        <v>25220</v>
      </c>
      <c r="U39" s="14">
        <v>15910</v>
      </c>
      <c r="V39" s="14">
        <v>2750</v>
      </c>
    </row>
    <row r="40" spans="1:22" ht="62.25" customHeight="1" thickBot="1" x14ac:dyDescent="0.3">
      <c r="A40" s="96"/>
      <c r="B40" s="29" t="str">
        <f>IF(AND(C30=1,C32=2,C38=1),"Durée de l'activité (en mois) :","")</f>
        <v/>
      </c>
      <c r="C40" s="31">
        <v>0</v>
      </c>
      <c r="D40" s="46"/>
      <c r="E40" s="104"/>
      <c r="F40" s="104"/>
      <c r="G40" s="104"/>
      <c r="H40" s="96"/>
      <c r="N40" s="13">
        <v>11</v>
      </c>
      <c r="O40" s="14">
        <v>73540</v>
      </c>
      <c r="P40" s="14">
        <v>50010</v>
      </c>
      <c r="Q40" s="14">
        <v>40410</v>
      </c>
      <c r="R40" s="14">
        <v>35710</v>
      </c>
      <c r="S40" s="14">
        <v>31090</v>
      </c>
      <c r="T40" s="14">
        <v>26540</v>
      </c>
      <c r="U40" s="14">
        <v>16750</v>
      </c>
      <c r="V40" s="14">
        <v>3000</v>
      </c>
    </row>
    <row r="41" spans="1:22" ht="15" customHeight="1" thickBot="1" x14ac:dyDescent="0.3">
      <c r="A41" s="96"/>
      <c r="B41" s="87"/>
      <c r="C41" s="88"/>
      <c r="D41" s="46"/>
      <c r="E41" s="104"/>
      <c r="F41" s="104"/>
      <c r="G41" s="104"/>
      <c r="H41" s="96"/>
      <c r="N41" s="13">
        <v>12</v>
      </c>
      <c r="O41" s="14">
        <v>77210</v>
      </c>
      <c r="P41" s="14">
        <v>52500</v>
      </c>
      <c r="Q41" s="14">
        <v>42430</v>
      </c>
      <c r="R41" s="14">
        <v>37490</v>
      </c>
      <c r="S41" s="14">
        <v>32630</v>
      </c>
      <c r="T41" s="14">
        <v>27870</v>
      </c>
      <c r="U41" s="14">
        <v>17590</v>
      </c>
      <c r="V41" s="14">
        <v>3250</v>
      </c>
    </row>
    <row r="42" spans="1:22" ht="63" customHeight="1" thickBot="1" x14ac:dyDescent="0.3">
      <c r="A42" s="96"/>
      <c r="B42" s="2" t="s">
        <v>5</v>
      </c>
      <c r="C42" s="32">
        <v>3</v>
      </c>
      <c r="D42" s="46"/>
      <c r="E42" s="104"/>
      <c r="F42" s="104"/>
      <c r="G42" s="104"/>
      <c r="H42" s="96"/>
      <c r="N42" s="13">
        <v>13</v>
      </c>
      <c r="O42" s="14">
        <v>80890</v>
      </c>
      <c r="P42" s="14">
        <v>55000</v>
      </c>
      <c r="Q42" s="14">
        <v>44450</v>
      </c>
      <c r="R42" s="14">
        <v>39280</v>
      </c>
      <c r="S42" s="14">
        <v>34180</v>
      </c>
      <c r="T42" s="14">
        <v>29200</v>
      </c>
      <c r="U42" s="14">
        <v>18420</v>
      </c>
      <c r="V42" s="14">
        <v>3500</v>
      </c>
    </row>
    <row r="43" spans="1:22" ht="42.75" customHeight="1" thickBot="1" x14ac:dyDescent="0.3">
      <c r="A43" s="96"/>
      <c r="B43" s="29" t="str">
        <f>IF(C42=1,"Congé Parental","")</f>
        <v/>
      </c>
      <c r="C43" s="32">
        <v>3</v>
      </c>
      <c r="D43" s="46"/>
      <c r="E43" s="104"/>
      <c r="F43" s="104"/>
      <c r="G43" s="104"/>
      <c r="H43" s="96"/>
      <c r="N43" s="13">
        <v>14</v>
      </c>
      <c r="O43" s="14">
        <v>84560</v>
      </c>
      <c r="P43" s="14">
        <v>57520</v>
      </c>
      <c r="Q43" s="14">
        <v>46480</v>
      </c>
      <c r="R43" s="14">
        <v>41050</v>
      </c>
      <c r="S43" s="14">
        <v>35750</v>
      </c>
      <c r="T43" s="14">
        <v>30530</v>
      </c>
      <c r="U43" s="14">
        <v>19270</v>
      </c>
      <c r="V43" s="14">
        <v>3750</v>
      </c>
    </row>
    <row r="44" spans="1:22" ht="51" customHeight="1" thickBot="1" x14ac:dyDescent="0.3">
      <c r="A44" s="96"/>
      <c r="B44" s="29" t="str">
        <f>IF(C42=1,"Salarié ou fonctionnaire en emploi","")</f>
        <v/>
      </c>
      <c r="C44" s="32">
        <v>3</v>
      </c>
      <c r="D44" s="46"/>
      <c r="E44" s="104"/>
      <c r="F44" s="104"/>
      <c r="G44" s="104"/>
      <c r="H44" s="96"/>
      <c r="N44" s="13">
        <v>15</v>
      </c>
      <c r="O44" s="14">
        <v>88250</v>
      </c>
      <c r="P44" s="14">
        <v>60010</v>
      </c>
      <c r="Q44" s="14">
        <v>48500</v>
      </c>
      <c r="R44" s="14">
        <v>42840</v>
      </c>
      <c r="S44" s="14">
        <v>37300</v>
      </c>
      <c r="T44" s="14">
        <v>31860</v>
      </c>
      <c r="U44" s="14">
        <v>20110</v>
      </c>
      <c r="V44" s="14">
        <v>4000</v>
      </c>
    </row>
    <row r="45" spans="1:22" ht="37.5" customHeight="1" thickBot="1" x14ac:dyDescent="0.3">
      <c r="A45" s="96"/>
      <c r="B45" s="29" t="str">
        <f>IF(C42=1,"Disponibilité ou en congé sans solde","")</f>
        <v/>
      </c>
      <c r="C45" s="32">
        <v>3</v>
      </c>
      <c r="D45" s="46"/>
      <c r="E45" s="104"/>
      <c r="F45" s="104"/>
      <c r="G45" s="104"/>
      <c r="H45" s="96"/>
      <c r="N45" s="13">
        <v>16</v>
      </c>
      <c r="O45" s="14">
        <v>91920</v>
      </c>
      <c r="P45" s="14">
        <v>62510</v>
      </c>
      <c r="Q45" s="14">
        <v>50520</v>
      </c>
      <c r="R45" s="14">
        <v>44630</v>
      </c>
      <c r="S45" s="14">
        <v>38840</v>
      </c>
      <c r="T45" s="14">
        <v>33190</v>
      </c>
      <c r="U45" s="14">
        <v>20940</v>
      </c>
      <c r="V45" s="14">
        <v>4250</v>
      </c>
    </row>
    <row r="46" spans="1:22" ht="39" customHeight="1" thickBot="1" x14ac:dyDescent="0.3">
      <c r="A46" s="96"/>
      <c r="B46" s="29" t="str">
        <f>IF(C42=1,"Retraite","")</f>
        <v/>
      </c>
      <c r="C46" s="32">
        <v>3</v>
      </c>
      <c r="D46" s="46"/>
      <c r="E46" s="104"/>
      <c r="F46" s="104"/>
      <c r="G46" s="104"/>
      <c r="H46" s="96"/>
      <c r="N46" s="13">
        <v>17</v>
      </c>
      <c r="O46" s="14">
        <v>95610</v>
      </c>
      <c r="P46" s="14">
        <v>65010</v>
      </c>
      <c r="Q46" s="14">
        <v>52540</v>
      </c>
      <c r="R46" s="14">
        <v>46410</v>
      </c>
      <c r="S46" s="14">
        <v>40400</v>
      </c>
      <c r="T46" s="14">
        <v>34510</v>
      </c>
      <c r="U46" s="14">
        <v>21780</v>
      </c>
      <c r="V46" s="14">
        <v>4500</v>
      </c>
    </row>
    <row r="47" spans="1:22" ht="42.75" customHeight="1" thickBot="1" x14ac:dyDescent="0.3">
      <c r="A47" s="96"/>
      <c r="B47" s="29" t="str">
        <f>IF(C42=1,"Congé de transition professionnelle","")</f>
        <v/>
      </c>
      <c r="C47" s="32">
        <v>3</v>
      </c>
      <c r="D47" s="46"/>
      <c r="E47" s="104"/>
      <c r="F47" s="104"/>
      <c r="G47" s="104"/>
      <c r="H47" s="96"/>
    </row>
    <row r="48" spans="1:22" ht="40.5" customHeight="1" thickBot="1" x14ac:dyDescent="0.3">
      <c r="A48" s="96"/>
      <c r="B48" s="29" t="str">
        <f>IF(C42=1,"Bénéficiaire d'un contrat aidé ou en alternance","")</f>
        <v/>
      </c>
      <c r="C48" s="32">
        <v>3</v>
      </c>
      <c r="D48" s="46"/>
      <c r="E48" s="104"/>
      <c r="F48" s="104"/>
      <c r="G48" s="104"/>
      <c r="H48" s="7"/>
    </row>
    <row r="49" spans="1:33" ht="42" customHeight="1" thickBot="1" x14ac:dyDescent="0.3">
      <c r="A49" s="96"/>
      <c r="B49" s="29" t="str">
        <f>IF(C42=1,"Bénéficiaire d'une autre bourse sur critères sociaux","")</f>
        <v/>
      </c>
      <c r="C49" s="32">
        <v>3</v>
      </c>
      <c r="D49" s="46"/>
      <c r="E49" s="104"/>
      <c r="F49" s="104"/>
      <c r="G49" s="104"/>
      <c r="H49" s="7"/>
      <c r="K49" s="8" t="s">
        <v>56</v>
      </c>
      <c r="L49" s="8" t="str">
        <f>IF(AND($O$25=$N29,$P29&lt;=$G$24,$G$24&lt;=$O29),"Echelon 0 bis",(IF(AND($O$25=$N29,$P29&gt;=$G$24,$G$24&gt;=$Q29),"Echelon 1",(IF(AND($O$25=$N29,$Q29&gt;=$G$24,$G$24&gt;=$R29),"Echelon 2",IF(AND($O$25=$N29,$R29&gt;=$G$24,$G$24&gt;=$S29),"Echelon 3",IF(AND($O$25=$N29,S29&gt;=$G$24,$G$24&gt;=T29),"Echelon 4",IF(AND($O$25=$N29,T29&gt;=$G$24,$G$24&gt;=U29),"Echelon 5",IF(AND($O$25=$N29,U29&gt;=$G$24,$G$24&gt;V29),"Echelon 6",IF(AND($O$25=$N29,V29&gt;=$G$24,$G$24&gt;0),"Echelon 7",IF(AND($O$25=$N30,$P30&lt;=$G$24,$G$24&lt;=$O30),"Echelon 0 bis",(IF(AND($O$25=$N30,$P30&gt;$G$24,$G$24&gt;$Q30),"Echelon 1",(IF(AND($O$25=$N30,$Q30&gt;$G$24,$G$24&gt;$R30),"Echelon 2",IF(AND($O$25=$N30,$R30&gt;$G$24,$G$24&gt;$S30),"Echelon 3",IF(AND($O$25=$N30,S30&gt;$G$24,$G$24&gt;T30),"Echelon 4",IF(AND($O$25=$N30,T30&gt;$G$24,$G$24&gt;=U30),"Echelon 5",IF(AND($O$25=$N30,U30&gt;=$G$24,$G$24&gt;=V30),"Echelon 6",IF(AND($O$25=$N30,V30&gt;=$G$24,$G$24&gt;0),"Echelon 7",IF(AND($O$25=$N31,$P31&lt;=$G$24,$G$24&lt;=$O31),"Echelon 0 bis",(IF(AND($O$25=$N31,$P31&gt;=$G$24,$G$24&gt;=$Q31),"Echelon 1",(IF(AND($O$25=$N31,$Q31&gt;=$G$24,$G$24&gt;=$R31),"Echelon 2",IF(AND($O$25=$N31,$R31&gt;=$G$24,$G$24&gt;=$S31),"Echelon 3",IF(AND($O$25=$N31,S31&gt;=$G$24,$G$24&gt;=T31),"Echelon 4",IF(AND($O$25=$N31,T31&gt;=$G$24,$G$24&gt;=U31),"Echelon 5",IF(AND($O$25=$N31,U31&gt;=$G$24,$G$24&gt;V31),"Echelon 6",IF(AND($O$25=$N31,V31&gt;$G$24,$G$24&gt;0),"Echelon 7",IF(AND($O$25=$N32,$P32&lt;$G$24,$G$24&lt;$O32),"Echelon 0 bis",(IF(AND($O$25=$N32,$P32&gt;$G$24,$G$24&gt;$Q32),"Echelon 1",(IF(AND($O$25=$N32,$Q32&gt;$G$24,$G$24&gt;$R32),"Echelon 2",IF(AND($O$25=$N32,$R32&gt;=$G$24,$G$24&gt;=$S32),"Echelon 3",IF(AND($O$25=$N32,S32&gt;=$G$24,$G$24&gt;=T32),"Echelon 4",IF(AND($O$25=$N32,T32&gt;=$G$24,$G$24&gt;=U32),"Echelon 5",IF(AND($O$25=$N32,U32&gt;=$G$24,$G$24&gt;=V32),"Echelon 6",IF(AND($O$25=$N32,V32&gt;=$G$24,$G$24&gt;0),"Echelon 7",IF(AND($O$25=$N33,$P33&lt;=$G$24,$G$24&lt;=$O33),"Echelon 0 bis",(IF(AND($O$25=$N33,$P33&gt;=$G$24,$G$24&gt;=$Q33),"Echelon 1",(IF(AND($O$25=$N33,$Q33&gt;=$G$24,$G$24&gt;=$R33),"Echelon 2",IF(AND($O$25=$N33,$R33&gt;=$G$24,$G$24&gt;=$S33),"Echelon 3",IF(AND($O$25=$N33,S33&gt;=$G$24,$G$24&gt;=T33),"Echelon 4",IF(AND($O$25=$N33,T33&gt;=$G$24,$G$24&gt;=U33),"Echelon 5",IF(AND($O$25=$N33,U33&gt;=$G$24,$G$24&gt;=V33),"Echelon 6",IF(AND($O$25=$N33,V33&gt;=$G$24,$G$24&gt;0),"Echelon 7",IF(AND($O$25=$N34,$P34&lt;=$G$24,$G$24&lt;=$O34),"Echelon 0 bis",(IF(AND($O$25=$N34,$P34&gt;=$G$24,$G$24&gt;=$Q34),"Echelon 1",(IF(AND($O$25=$N34,$Q34&gt;=$G$24,$G$24&gt;=$R34),"Echelon 2",IF(AND($O$25=$N34,$R34&gt;=$G$24,$G$24&gt;=$S34),"Echelon 3",IF(AND($O$25=$N34,S34&gt;=$G$24,$G$24&gt;=T34),"Echelon 4",IF(AND($O$25=$N34,T34&gt;=$G$24,$G$24&gt;=U34),"Echelon 5",IF(AND($O$25=$N34,U34&gt;=$G$24,$G$24&gt;=V34),"Echelon 6",IF(AND($O$25=$N34,V34&gt;=$G$24,$G$24&gt;0),"Echelon 7",IF(AND($O$25=$N35,$P35&lt;=$G$24,$G$24&lt;=$O35),"Echelon 0 bis",(IF(AND($O$25=$N35,$P35&gt;=$G$24,$G$24&gt;=$Q35),"Echelon 1",(IF(AND($O$25=$N35,$Q35&gt;=$G$24,$G$24&gt;=$R35),"Echelon 2",IF(AND($O$25=$N35,$R35&gt;=$G$24,$G$24&gt;=$S35),"Echelon 3",IF(AND($O$25=$N35,S35&gt;=$G$24,$G$24&gt;=T35),"Echelon 4",IF(AND($O$25=$N35,T35&gt;=$G$24,$G$24&gt;=U35),"Echelon 5",IF(AND($O$25=$N35,U35&gt;=$G$24,$G$24&gt;=V35),"Echelon 6",IF(AND($O$25=$N35,V35&gt;=$G$24,$G$24&gt;0),"Echelon 7",IF(AND($O$25=$N36,$P36&lt;=$G$24,$G$24&lt;=$O36),"Echelon 0 bis",(IF(AND($O$25=$N36,$P36&gt;=$G$24,$G$24&gt;$Q36),"Echelon 1",(IF(AND($O$25=$N36,$Q36&gt;=$G$24,$G$24&gt;=$R36),"Echelon 2",IF(AND($O$25=$N36,$R36&gt;=$G$24,$G$24&gt;=$S36),"Echelon 3",IF(AND($O$25=$N36,S36&gt;=$G$24,$G$24&gt;=T36),"Echelon 4",IF(AND($O$25=$N36,T36&gt;=$G$24,$G$24&gt;=U36),"Echelon 5",IF(AND($O$25=$N36,U36=$G$24,$G$24&gt;=V36),"Echelon 6",IF(AND($O$25=$N36,V36&gt;=$G$24,$G$24&gt;0),"Echelon 7","PAS 0-1-2-3-4-5-6-7 pt de charge"))))))))))))))))))))))))))))))))))))))))))))))))))))))))))))))))))))))))))))))))</f>
        <v>PAS 0-1-2-3-4-5-6-7 pt de charge</v>
      </c>
    </row>
    <row r="50" spans="1:33" s="4" customFormat="1" ht="46.5" customHeight="1" x14ac:dyDescent="0.25">
      <c r="A50" s="96"/>
      <c r="B50" s="91"/>
      <c r="C50" s="91"/>
      <c r="D50" s="91"/>
      <c r="E50" s="91"/>
      <c r="F50" s="91"/>
      <c r="G50" s="91"/>
      <c r="H50" s="7"/>
      <c r="K50" s="8" t="s">
        <v>55</v>
      </c>
      <c r="L50" s="8" t="str">
        <f>IF(AND($O$25=$N37,$P37&lt;=$G$24,$G$24&lt;=$O37),"Echelon 0 bis",(IF(AND($O$25=$N37,$P37&gt;=$G$24,$G$24&gt;=$Q37),"Echelon 1",(IF(AND($O$25=$N37,$Q37&gt;=$G$24,$G$24&gt;=$R37),"Echelon 2",IF(AND($O$25=$N37,$R37&gt;=$G$24,$G$24&gt;=$S37),"Echelon 3",IF(AND($O$25=$N37,S37&gt;=$G$24,$G$24&gt;=T37),"Echelon 4",IF(AND($O$25=$N37,T37&gt;=$G$24,$G$24&gt;=U37),"Echelon 5",IF(AND($O$25=$N37,U37&gt;=$G$24,$G$24&gt;=V37),"Echelon 6",IF(AND($O$25=$N37,V37&gt;=$G$24,$G$24&gt;0),"Echelon 7",IF(AND($O$25=$N38,$P38&lt;=$G$24,$G$24&lt;=$O38),"Echelon 0 bis",(IF(AND($O$25=$N38,$P38&gt;=$G$24,$G$24&gt;=$Q38),"Echelon 1",(IF(AND($O$25=$N38,$Q38&gt;=$G$24,$G$24&gt;=$R38),"Echelon 2",IF(AND($O$25=$N38,$R38&gt;=$G$24,$G$24&gt;=$S38),"Echelon 3",IF(AND($O$25=$N38,S38&gt;=$G$24,$G$24&gt;=T38),"Echelon 4",IF(AND($O$25=$N38,T38&gt;=$G$24,$G$24&gt;=U38),"Echelon 5",IF(AND($O$25=$N38,U38&gt;=$G$24,$G$24&gt;=V38),"Echelon 6",IF(AND($O$25=$N38,V38&gt;=$G$24,$G$24&gt;0),"Echelon 7",IF(AND($O$25=$N39,$P39&lt;=$G$24,$G$24&lt;=$O39),"Echelon 0 bis",(IF(AND($O$25=$N39,$P39&gt;=$G$24,$G$24&gt;=$Q39),"Echelon 1",(IF(AND($O$25=$N39,$Q39&gt;=$G$24,$G$24&gt;=$R39),"Echelon 2",IF(AND($O$25=$N39,$R39&gt;=$G$24,$G$24&gt;=$S39),"Echelon 3",IF(AND($O$25=$N39,S39&gt;=$G$24,$G$24&gt;=T39),"Echelon 4",IF(AND($O$25=$N39,T39&gt;=$G$24,$G$24&gt;=U39),"Echelon 5",IF(AND($O$25=$N39,U39&gt;=$G$24,$G$24&gt;=V39),"Echelon 6",IF(AND($O$25=$N39,V39&gt;=$G$24,$G$24&gt;0),"Echelon 7",IF(AND($O$25=$N40,$P40&lt;=$G$24,$G$24&lt;=$O40),"Echelon 0 bis",(IF(AND($O$25=$N40,$P40&gt;=$G$24,$G$24&gt;=$Q40),"Echelon 1",(IF(AND($O$25=$N40,$Q40&gt;=$G$24,$G$24&gt;=$R40),"Echelon 2",IF(AND($O$25=$N40,$R40&gt;=$G$24,$G$24&gt;=$S40),"Echelon 3",IF(AND($O$25=$N40,S40&gt;=$G$24,$G$24&gt;=T40),"Echelon 4",IF(AND($O$25=$N40,T40&gt;=$G$24,$G$24&gt;=U40),"Echelon 5",IF(AND($O$25=$N40,U40&gt;=$G$24,$G$24&gt;=V40),"Echelon 6",IF(AND($O$25=$N40,V40&gt;=$G$24,$G$24&gt;0),"Echelon 7",IF(AND($O$25=$N41,$P41&lt;=$G$24,$G$24&lt;=$O41),"Echelon 0 bis",(IF(AND($O$25=$N41,$P41&gt;=$G$24,$G$24&gt;=$Q41),"Echelon 1",(IF(AND($O$25=$N41,$Q41&gt;=$G$24,$G$24&gt;=$R41),"Echelon 2",IF(AND($O$25=$N41,$R41&gt;=$G$24,$G$24&gt;=$S41),"Echelon 3",IF(AND($O$25=$N41,S41&gt;=$G$24,$G$24&gt;=T41),"Echelon 4",IF(AND($O$25=$N41,T41&gt;=$G$24,$G$24&gt;=U41),"Echelon 5",IF(AND($O$25=$N41,U41&gt;=$G$24,$G$24&gt;=V41),"Echelon 6",IF(AND($O$25=$N41,V41&gt;=$G$24,$G$24&gt;0),"Echelon 7",IF(AND($O$25=$N42,$P42&lt;=$G$24,$G$24&lt;=$O42),"Echelon 0 bis",(IF(AND($O$25=$N42,$P42&gt;=$G$24,$G$24&gt;=$Q42),"Echelon 1",(IF(AND($O$25=$N42,$Q42&gt;=$G$24,$G$24&gt;=$R42),"Echelon 2",IF(AND($O$25=$N42,$R42&gt;=$G$24,$G$24&gt;=$S42),"Echelon 3",IF(AND($O$25=$N42,S42&gt;=$G$24,$G$24&gt;=T42),"Echelon 4",IF(AND($O$25=$N42,T42&gt;=$G$24,$G$24&gt;=U42),"Echelon 5",IF(AND($O$25=$N42,U42&gt;=$G$24,$G$24&gt;=V42),"Echelon 6",IF(AND($O$25=$N42,V42&gt;=$G$24,$G$24&gt;0),"Echelon 7",IF(AND($O$25=$N43,$P43&lt;=$G$24,$G$24&lt;=$O43),"Echelon 0 bis",(IF(AND($O$25=$N43,$P43&gt;=$G$24,$G$24&gt;=$Q43),"Echelon 1",(IF(AND($O$25=$N43,$Q43&gt;=$G$24,$G$24&gt;=$R43),"Echelon 2",IF(AND($O$25=$N43,$R43&gt;=$G$24,$G$24&gt;=$S43),"Echelon 3",IF(AND($O$25=$N43,S43&gt;=$G$24,$G$24&gt;T43),"Echelon 4",IF(AND($O$25=$N43,T43&gt;=$G$24,$G$24&gt;=U43),"Echelon 5",IF(AND($O$25=$N43,U43&gt;=$G$24,$G$24&gt;=V43),"Echelon 6",IF(AND($O$25=$N43,V43&gt;=$G$24,$G$24&gt;0),"Echelon 7","PAS 8-9-10-11-12-13-14 point de charge"))))))))))))))))))))))))))))))))))))))))))))))))))))))))))))))))))))))</f>
        <v>PAS 8-9-10-11-12-13-14 point de charge</v>
      </c>
    </row>
    <row r="51" spans="1:33" s="4" customFormat="1" ht="40.5" customHeight="1" thickBot="1" x14ac:dyDescent="0.3">
      <c r="A51" s="96"/>
      <c r="B51" s="91"/>
      <c r="C51" s="91"/>
      <c r="D51" s="91"/>
      <c r="E51" s="91"/>
      <c r="F51" s="91"/>
      <c r="G51" s="91"/>
      <c r="H51" s="7"/>
      <c r="K51" s="8" t="s">
        <v>53</v>
      </c>
      <c r="L51" s="8" t="str">
        <f>IF(AND($O$25=$N44,$P44&lt;=$G$24,$G$24&lt;=$O44),"Echelon 0 bis",(IF(AND($O$25=$N44,$P44&gt;=$G$24,$G$24&gt;=$Q44),"Echelon 1",(IF(AND($O$25=$N44,$Q44&gt;=$G$24,$G$24&gt;=$R44),"Echelon 2",IF(AND($O$25=$N44,$R44&gt;=$G$24,$G$24&gt;=$S44),"Echelon 3",IF(AND($O$25=$N44,S44&gt;=$G$24,$G$24&gt;=T44),"Echelon 4",IF(AND($O$25=$N44,T44&gt;=G$24,$G$24&gt;=U44),"Echelon 5",IF(AND($O$25=$N44,U44&gt;=$G$24,$G$24&gt;=V44),"Echelon 6",IF(AND($O$25=$N44,V44&gt;=$G$24,$G$24&gt;0),"Echelon 7",IF(AND($O$25=$N45,$P45&lt;=$G$24,$G$24&lt;=$O45),"Echelon 0 bis",(IF(AND($O$25=$N45,$P45&gt;=$G$24,$G$24&gt;=$Q45),"Echelon 1",(IF(AND($O$25=$N45,$Q45&gt;=$G$24,$G$24&gt;=$R45),"Echelon 2",IF(AND($O$25=$N45,$R45&gt;=$G$24,$G$24&gt;=$S45),"Echelon 3",IF(AND($O$25=$N45,S45&gt;=$G$24,$G$24&gt;=T45),"Echelon 4",IF(AND($O$25=$N45,T45&gt;=$G$24,$G$24&gt;=U45),"Echelon 5",IF(AND($O$25=$N45,U45&gt;=$G$24,$G$24&gt;=V45),"Echelon 6",IF(AND($O$25=$N45,V45&gt;=$G$24,$G$24&gt;0),"Echelon 7",IF(AND($O$25&gt;=$N46,$P46&lt;$G$24,$G$24&lt;=$O46),"Echelon 0 bis",(IF(AND($O$25&gt;=$N46,$P46&gt;$G$24,$G$24&gt;=$Q46),"Echelon 1",(IF(AND($O$25&gt;=$N46,$Q46&gt;$G$24,$G$24&gt;=$R46),"Echelon 2",IF(AND($O$25&gt;=$N46,$R46&gt;=$G$24,$G$24&gt;=$S46),"Echelon 3",IF(AND($O$25&gt;=$N46,S46&gt;=$G$24,$G$24&gt;=T46),"Echelon 4",IF(AND($O$25&gt;=$N46,T46&gt;=$G$24,$G$24&gt;=U46),"Echelon 5",IF(AND($O$25&gt;=$N46,U46&gt;=$G$24,$G$24&gt;V46),"Echelon 6",IF(AND($O$25&gt;=$N46,V46&gt;$G$24,$G$24&gt;0),"Echelon 7","PAS 15-16-17 pt de charge"))))))))))))))))))))))))))))))</f>
        <v>PAS 15-16-17 pt de charge</v>
      </c>
    </row>
    <row r="52" spans="1:33" s="4" customFormat="1" ht="60" customHeight="1" x14ac:dyDescent="0.25">
      <c r="A52" s="6"/>
      <c r="B52" s="79" t="s">
        <v>66</v>
      </c>
      <c r="C52" s="80"/>
      <c r="D52" s="80"/>
      <c r="E52" s="80"/>
      <c r="F52" s="81"/>
      <c r="G52" s="38"/>
      <c r="H52" s="18"/>
      <c r="I52" s="18"/>
      <c r="J52" s="18"/>
      <c r="K52" s="9"/>
      <c r="L52" s="9"/>
      <c r="M52" s="6"/>
      <c r="N52" s="6"/>
      <c r="O52" s="6"/>
      <c r="P52" s="6"/>
      <c r="Q52" s="6"/>
      <c r="R52" s="6"/>
      <c r="S52" s="6"/>
      <c r="T52" s="6"/>
      <c r="U52" s="6"/>
      <c r="V52" s="6"/>
      <c r="W52" s="6"/>
      <c r="X52" s="6"/>
      <c r="Y52" s="6"/>
      <c r="Z52" s="6"/>
      <c r="AA52" s="6"/>
      <c r="AB52" s="6"/>
      <c r="AC52" s="6"/>
      <c r="AD52" s="6"/>
      <c r="AE52" s="6"/>
      <c r="AF52" s="6"/>
      <c r="AG52" s="6"/>
    </row>
    <row r="53" spans="1:33" s="4" customFormat="1" ht="38.25" customHeight="1" x14ac:dyDescent="0.45">
      <c r="A53" s="6"/>
      <c r="B53" s="76" t="s">
        <v>67</v>
      </c>
      <c r="C53" s="77"/>
      <c r="D53" s="77"/>
      <c r="E53" s="78"/>
      <c r="F53" s="21" t="str">
        <f>IF(B56="",IF((O12+O13+O14+O15+O16+(O17*G8)+(G34*O18)+(G36*O19)+O20+O21+O22)=0,"",O12+O13+O14+O15+O16+(O17*G8)+(G34*O18)+(G36*O19)+O20+O21+O22),"")</f>
        <v/>
      </c>
      <c r="G53" s="39"/>
      <c r="H53" s="19"/>
      <c r="I53" s="19"/>
      <c r="J53" s="19"/>
      <c r="K53" s="9" t="s">
        <v>54</v>
      </c>
      <c r="L53" s="9" t="str">
        <f>IF(AND($O$25&gt;=$N46,$P46&lt;$G$24,$G$24&lt;$O46),"Echelon 0 bis",(IF(AND($O$25&gt;=$N46,$P46&gt;$G$24,$G$24&gt;$Q46),"Echelon 1",(IF(AND($O$25&gt;=$N46,$Q46&gt;$G$24,$G$24&gt;$R46),"Echelon 2",IF(AND($O$25&gt;=$N46,$R46&gt;$G$24,$G$24&gt;$S46),"Echelon 3",IF(AND($O$25&gt;=$N46,S46&gt;$G$24,$G$24&gt;T46),"Echelon 4",IF(AND($O$25&gt;=$N46,T46&gt;$G$24,$G$24&gt;U46),"Echelon 5",IF(AND($O$25&gt;=$N46,U46&gt;$G$24,$G$24&gt;V46),"Echelon 6",IF(AND($O$25&gt;=$N46,V46&gt;$G$24,$G$24&gt;=0),"Echelon 7","EXEMPLE"))))))))))</f>
        <v>EXEMPLE</v>
      </c>
      <c r="M53" s="6"/>
      <c r="N53" s="6"/>
      <c r="O53" s="6"/>
      <c r="P53" s="6"/>
      <c r="Q53" s="6"/>
      <c r="R53" s="6"/>
      <c r="S53" s="6"/>
      <c r="T53" s="6"/>
      <c r="U53" s="6"/>
      <c r="V53" s="6"/>
      <c r="W53" s="6"/>
      <c r="X53" s="6"/>
      <c r="Y53" s="6"/>
      <c r="Z53" s="6"/>
      <c r="AA53" s="6"/>
      <c r="AB53" s="6"/>
      <c r="AC53" s="6"/>
      <c r="AD53" s="6"/>
      <c r="AE53" s="6"/>
      <c r="AF53" s="6"/>
      <c r="AG53" s="6"/>
    </row>
    <row r="54" spans="1:33" s="4" customFormat="1" ht="35.25" customHeight="1" x14ac:dyDescent="0.5">
      <c r="A54" s="6"/>
      <c r="B54" s="76" t="s">
        <v>68</v>
      </c>
      <c r="C54" s="77"/>
      <c r="D54" s="77"/>
      <c r="E54" s="78"/>
      <c r="F54" s="22" t="str">
        <f>IF(B56="",IF(OR(L49="Echelon 0 bis",L50="Echelon 0 bis",L51="Echelon 0 bis")," Echelon 0 bis",IF(OR(L49="Echelon 1",L50="Echelon 1",L51="Echelon 1"),"Echelon 1",IF(OR(L49="Echelon 2",L50="Echelon 2",L51="Echelon 2"),"Echelon 2",IF(OR(L49="Echelon 3",L50="Echelon 3",L51="Echelon 3"),"Echelon 3",IF(OR(L49="Echelon 4",L50="Echelon 4",L51="Echelon 4"),"Echelon 4",IF(OR(L49="Echelon 5",L50="Echelon 5",L51="Echelon 5"),"Echelon 5",IF(OR(L49="Echelon 6",L50="Echelon 6",L51="Echelon 6"),"Echelon 6",IF(OR(L49="Echelon 7",L50="Echelon 7",L51="Echelon 7")," Echelon 7","")))))))),"")</f>
        <v/>
      </c>
      <c r="G54" s="37"/>
      <c r="H54" s="20"/>
      <c r="I54" s="20"/>
      <c r="J54" s="20"/>
      <c r="K54" s="6"/>
      <c r="L54" s="6"/>
      <c r="M54" s="6"/>
      <c r="N54" s="6"/>
      <c r="O54" s="6"/>
      <c r="P54" s="6"/>
      <c r="Q54" s="6"/>
      <c r="R54" s="6"/>
      <c r="S54" s="6"/>
      <c r="T54" s="6"/>
      <c r="U54" s="6"/>
      <c r="V54" s="6"/>
      <c r="W54" s="6"/>
      <c r="X54" s="6"/>
      <c r="Y54" s="6"/>
      <c r="Z54" s="6"/>
      <c r="AA54" s="6"/>
      <c r="AB54" s="6"/>
      <c r="AC54" s="6"/>
      <c r="AD54" s="6"/>
      <c r="AE54" s="6"/>
      <c r="AF54" s="6"/>
      <c r="AG54" s="6"/>
    </row>
    <row r="55" spans="1:33" s="4" customFormat="1" ht="55.5" customHeight="1" x14ac:dyDescent="0.25">
      <c r="A55" s="6"/>
      <c r="B55" s="76" t="s">
        <v>69</v>
      </c>
      <c r="C55" s="77"/>
      <c r="D55" s="77"/>
      <c r="E55" s="78"/>
      <c r="F55" s="21" t="str">
        <f>IF(B56="",IF(OR(L49="Echelon 0 bis",L50="Echelon 0 bis",L51="Echelon 0 bis"),"1042€ ",IF(OR(L49="Echelon 1",L50="Echelon 1",L51="Echelon 1"),"1724€",IF(OR(L49="Echelon 2",L50="Echelon 2",L51="Echelon 2"),"2597€",IF(OR(L49="Echelon 3",L50="Echelon 3",L51="Echelon 3"),"3325€",IF(OR(L49="Echelon 4",L50="Echelon 4",L51="Echelon 4"),"4055€",IF(OR(L49="Echelon 5",L50="Echelon 5",L51="Echelon 5"),"4656€",IF(OR(L49="Echelon 6",L50="Echelon 6",L51="Echelon 6"),"4938€",IF(OR(L49="Echelon 7",L50="Echelon 7",L51="Echelon 7"),"5736€","")))))))),"")</f>
        <v/>
      </c>
      <c r="G55" s="24"/>
      <c r="H55" s="16"/>
      <c r="I55" s="16"/>
      <c r="J55" s="16"/>
      <c r="K55" s="6"/>
      <c r="L55" s="6"/>
      <c r="M55" s="6"/>
      <c r="N55" s="6"/>
      <c r="O55" s="6"/>
      <c r="P55" s="6"/>
      <c r="Q55" s="6"/>
      <c r="R55" s="6"/>
      <c r="S55" s="6"/>
      <c r="T55" s="6"/>
      <c r="U55" s="6"/>
      <c r="V55" s="6"/>
      <c r="W55" s="6"/>
      <c r="X55" s="6"/>
      <c r="Y55" s="6"/>
      <c r="Z55" s="6"/>
      <c r="AA55" s="6"/>
      <c r="AB55" s="6"/>
      <c r="AC55" s="6"/>
      <c r="AD55" s="6"/>
      <c r="AE55" s="6"/>
      <c r="AF55" s="6"/>
      <c r="AG55" s="6"/>
    </row>
    <row r="56" spans="1:33" s="4" customFormat="1" ht="55.5" customHeight="1" x14ac:dyDescent="0.25">
      <c r="A56" s="6"/>
      <c r="B56" s="73" t="str">
        <f>IF(OR(C42=1,C34=1),"Vous n'êtes pas éligible à la Bourse Régionale Sanitaire et Sociale","")</f>
        <v/>
      </c>
      <c r="C56" s="74"/>
      <c r="D56" s="74"/>
      <c r="E56" s="74"/>
      <c r="F56" s="75"/>
      <c r="G56" s="24"/>
      <c r="H56" s="16"/>
      <c r="I56" s="16"/>
      <c r="J56" s="16"/>
      <c r="K56" s="6"/>
      <c r="L56" s="6"/>
      <c r="M56" s="6"/>
      <c r="N56" s="6"/>
      <c r="O56" s="6"/>
      <c r="P56" s="6"/>
      <c r="Q56" s="6"/>
      <c r="R56" s="6"/>
      <c r="S56" s="6"/>
      <c r="T56" s="6"/>
      <c r="U56" s="6"/>
      <c r="V56" s="6"/>
      <c r="W56" s="6"/>
      <c r="X56" s="6"/>
      <c r="Y56" s="6"/>
      <c r="Z56" s="6"/>
      <c r="AA56" s="6"/>
      <c r="AB56" s="6"/>
      <c r="AC56" s="6"/>
      <c r="AD56" s="6"/>
      <c r="AE56" s="6"/>
      <c r="AF56" s="6"/>
      <c r="AG56" s="6"/>
    </row>
    <row r="57" spans="1:33" s="4" customFormat="1" ht="159.75" customHeight="1" thickBot="1" x14ac:dyDescent="0.3">
      <c r="A57" s="6"/>
      <c r="B57" s="82" t="s">
        <v>57</v>
      </c>
      <c r="C57" s="83"/>
      <c r="D57" s="83"/>
      <c r="E57" s="83"/>
      <c r="F57" s="84"/>
      <c r="G57" s="37"/>
      <c r="H57" s="16"/>
      <c r="I57" s="16"/>
      <c r="J57" s="16"/>
      <c r="K57" s="6"/>
      <c r="L57" s="6"/>
      <c r="M57" s="6"/>
      <c r="N57" s="6"/>
      <c r="O57" s="6"/>
      <c r="P57" s="6"/>
      <c r="Q57" s="6"/>
      <c r="R57" s="6"/>
      <c r="S57" s="6"/>
      <c r="T57" s="6"/>
      <c r="U57" s="6"/>
      <c r="V57" s="6"/>
      <c r="W57" s="6"/>
      <c r="X57" s="6"/>
      <c r="Y57" s="6"/>
      <c r="Z57" s="6"/>
      <c r="AA57" s="6"/>
      <c r="AB57" s="6"/>
      <c r="AC57" s="6"/>
      <c r="AD57" s="6"/>
      <c r="AE57" s="6"/>
      <c r="AF57" s="6"/>
      <c r="AG57" s="6"/>
    </row>
    <row r="58" spans="1:33" s="4" customFormat="1" ht="42" customHeight="1" x14ac:dyDescent="0.25">
      <c r="A58" s="6"/>
      <c r="C58" s="36"/>
      <c r="D58" s="10"/>
      <c r="E58" s="10"/>
      <c r="F58" s="10"/>
      <c r="G58" s="37"/>
      <c r="H58" s="10"/>
      <c r="I58" s="6"/>
      <c r="J58" s="6"/>
      <c r="K58" s="6"/>
      <c r="L58" s="6"/>
      <c r="M58" s="6"/>
      <c r="N58" s="6"/>
      <c r="O58" s="6"/>
      <c r="P58" s="6"/>
      <c r="Q58" s="6"/>
      <c r="R58" s="6"/>
      <c r="S58" s="6"/>
      <c r="T58" s="6"/>
      <c r="U58" s="6"/>
      <c r="V58" s="6"/>
      <c r="W58" s="6"/>
      <c r="X58" s="6"/>
      <c r="Y58" s="6"/>
      <c r="Z58" s="6"/>
      <c r="AA58" s="6"/>
      <c r="AB58" s="6"/>
      <c r="AC58" s="6"/>
      <c r="AD58" s="6"/>
      <c r="AE58" s="6"/>
      <c r="AF58" s="6"/>
      <c r="AG58" s="6"/>
    </row>
    <row r="59" spans="1:33" s="4" customFormat="1" ht="36.75" customHeight="1" x14ac:dyDescent="0.25">
      <c r="C59" s="36"/>
      <c r="D59" s="10"/>
      <c r="E59" s="23"/>
      <c r="F59" s="23"/>
      <c r="G59" s="37"/>
      <c r="H59" s="23"/>
      <c r="I59" s="17"/>
      <c r="J59" s="17"/>
      <c r="K59" s="17"/>
      <c r="L59" s="17"/>
      <c r="M59" s="17"/>
      <c r="N59" s="17"/>
    </row>
    <row r="60" spans="1:33" s="4" customFormat="1" ht="38.25" customHeight="1" x14ac:dyDescent="0.25">
      <c r="C60" s="36"/>
      <c r="E60" s="17"/>
      <c r="F60" s="17"/>
      <c r="G60" s="37"/>
      <c r="H60" s="17"/>
      <c r="I60" s="17"/>
      <c r="J60" s="17"/>
      <c r="K60" s="17"/>
      <c r="L60" s="17"/>
      <c r="M60" s="17"/>
      <c r="N60" s="17"/>
    </row>
    <row r="61" spans="1:33" s="4" customFormat="1" ht="30" customHeight="1" x14ac:dyDescent="0.25">
      <c r="C61" s="36"/>
      <c r="E61" s="17"/>
      <c r="F61" s="24"/>
      <c r="G61" s="36"/>
      <c r="H61" s="24"/>
      <c r="I61" s="24"/>
      <c r="J61" s="24"/>
      <c r="K61" s="24"/>
      <c r="L61" s="24"/>
      <c r="M61" s="24"/>
      <c r="N61" s="24"/>
    </row>
    <row r="62" spans="1:33" s="4" customFormat="1" ht="33.75" customHeight="1" x14ac:dyDescent="0.25">
      <c r="C62" s="36"/>
      <c r="E62" s="17"/>
      <c r="F62" s="24"/>
      <c r="G62" s="36"/>
      <c r="H62" s="24"/>
      <c r="I62" s="24"/>
      <c r="J62" s="24"/>
      <c r="K62" s="24"/>
      <c r="L62" s="24"/>
      <c r="M62" s="24"/>
      <c r="N62" s="24"/>
    </row>
    <row r="63" spans="1:33" s="4" customFormat="1" ht="33.75" customHeight="1" x14ac:dyDescent="0.25">
      <c r="C63" s="36"/>
      <c r="E63" s="17"/>
      <c r="F63" s="17"/>
      <c r="G63" s="36"/>
      <c r="H63" s="17"/>
      <c r="I63" s="17"/>
      <c r="J63" s="17"/>
      <c r="K63" s="17"/>
      <c r="L63" s="17"/>
      <c r="M63" s="17"/>
      <c r="N63" s="17"/>
    </row>
    <row r="64" spans="1:33" s="4" customFormat="1" ht="28.5" customHeight="1" x14ac:dyDescent="0.25">
      <c r="C64" s="36"/>
      <c r="E64" s="17"/>
      <c r="F64" s="17"/>
      <c r="G64" s="36"/>
      <c r="H64" s="17"/>
      <c r="I64" s="17"/>
      <c r="J64" s="17"/>
      <c r="K64" s="17"/>
      <c r="L64" s="17"/>
      <c r="M64" s="17"/>
      <c r="N64" s="17"/>
    </row>
    <row r="65" spans="3:14" s="4" customFormat="1" ht="24" customHeight="1" x14ac:dyDescent="0.25">
      <c r="C65" s="36"/>
      <c r="E65" s="17"/>
      <c r="F65" s="17"/>
      <c r="G65" s="36"/>
      <c r="H65" s="17"/>
      <c r="I65" s="17"/>
      <c r="J65" s="17"/>
      <c r="K65" s="17"/>
      <c r="L65" s="17"/>
      <c r="M65" s="17"/>
      <c r="N65" s="17"/>
    </row>
    <row r="66" spans="3:14" s="4" customFormat="1" ht="30" customHeight="1" x14ac:dyDescent="0.25">
      <c r="C66" s="36"/>
      <c r="E66" s="17"/>
      <c r="F66" s="17"/>
      <c r="G66" s="36"/>
      <c r="H66" s="17"/>
      <c r="I66" s="17"/>
      <c r="J66" s="17"/>
      <c r="K66" s="17"/>
      <c r="L66" s="17"/>
      <c r="M66" s="17"/>
      <c r="N66" s="17"/>
    </row>
    <row r="67" spans="3:14" s="4" customFormat="1" ht="30" customHeight="1" x14ac:dyDescent="0.25">
      <c r="C67" s="36"/>
      <c r="G67" s="36"/>
    </row>
    <row r="68" spans="3:14" s="4" customFormat="1" ht="33.75" customHeight="1" x14ac:dyDescent="0.25">
      <c r="C68" s="36"/>
      <c r="G68" s="36"/>
    </row>
    <row r="69" spans="3:14" s="4" customFormat="1" x14ac:dyDescent="0.25">
      <c r="C69" s="36"/>
      <c r="G69" s="36"/>
    </row>
    <row r="70" spans="3:14" s="4" customFormat="1" x14ac:dyDescent="0.25">
      <c r="C70" s="36"/>
      <c r="G70" s="36"/>
    </row>
    <row r="71" spans="3:14" s="4" customFormat="1" x14ac:dyDescent="0.25">
      <c r="C71" s="36"/>
      <c r="G71" s="36"/>
    </row>
    <row r="72" spans="3:14" s="4" customFormat="1" x14ac:dyDescent="0.25">
      <c r="C72" s="36"/>
      <c r="G72" s="36"/>
    </row>
    <row r="73" spans="3:14" s="4" customFormat="1" x14ac:dyDescent="0.25">
      <c r="C73" s="36"/>
      <c r="G73" s="36"/>
    </row>
    <row r="74" spans="3:14" s="4" customFormat="1" x14ac:dyDescent="0.25">
      <c r="C74" s="36"/>
      <c r="G74" s="36"/>
    </row>
    <row r="75" spans="3:14" s="4" customFormat="1" x14ac:dyDescent="0.25">
      <c r="C75" s="36"/>
      <c r="G75" s="36"/>
    </row>
    <row r="76" spans="3:14" s="4" customFormat="1" x14ac:dyDescent="0.25">
      <c r="C76" s="36"/>
      <c r="G76" s="36"/>
    </row>
    <row r="77" spans="3:14" s="4" customFormat="1" x14ac:dyDescent="0.25">
      <c r="C77" s="36"/>
      <c r="G77" s="36"/>
    </row>
    <row r="78" spans="3:14" s="4" customFormat="1" x14ac:dyDescent="0.25">
      <c r="C78" s="36"/>
      <c r="G78" s="36"/>
    </row>
    <row r="79" spans="3:14" s="4" customFormat="1" x14ac:dyDescent="0.25">
      <c r="C79" s="36"/>
      <c r="G79" s="36"/>
    </row>
    <row r="80" spans="3:14" s="4" customFormat="1" x14ac:dyDescent="0.25">
      <c r="C80" s="36"/>
      <c r="G80" s="36"/>
    </row>
    <row r="81" spans="1:53" s="3" customFormat="1" x14ac:dyDescent="0.25">
      <c r="A81" s="4"/>
      <c r="B81" s="4"/>
      <c r="C81" s="36"/>
      <c r="D81" s="4"/>
      <c r="E81" s="4"/>
      <c r="F81" s="4"/>
      <c r="G81" s="36"/>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s="3" customFormat="1" x14ac:dyDescent="0.25">
      <c r="A82" s="4"/>
      <c r="B82" s="4"/>
      <c r="C82" s="36"/>
      <c r="D82" s="4"/>
      <c r="E82" s="4"/>
      <c r="F82" s="4"/>
      <c r="G82" s="36"/>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3" s="3" customFormat="1" x14ac:dyDescent="0.25">
      <c r="A83" s="4"/>
      <c r="B83" s="4"/>
      <c r="C83" s="36"/>
      <c r="D83" s="4"/>
      <c r="E83" s="4"/>
      <c r="F83" s="4"/>
      <c r="G83" s="36"/>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s="3" customFormat="1" x14ac:dyDescent="0.25">
      <c r="A84" s="4"/>
      <c r="B84" s="4"/>
      <c r="C84" s="36"/>
      <c r="D84" s="4"/>
      <c r="E84" s="4"/>
      <c r="F84" s="4"/>
      <c r="G84" s="36"/>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s="3" customFormat="1" x14ac:dyDescent="0.25">
      <c r="A85" s="4"/>
      <c r="B85" s="4"/>
      <c r="C85" s="36"/>
      <c r="D85" s="4"/>
      <c r="E85" s="4"/>
      <c r="F85" s="4"/>
      <c r="G85" s="36"/>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s="3" customFormat="1" x14ac:dyDescent="0.25">
      <c r="A86" s="4"/>
      <c r="B86" s="4"/>
      <c r="C86" s="36"/>
      <c r="D86" s="4"/>
      <c r="E86" s="4"/>
      <c r="F86" s="4"/>
      <c r="G86" s="36"/>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s="3" customFormat="1" x14ac:dyDescent="0.25">
      <c r="A87" s="4"/>
      <c r="B87" s="4"/>
      <c r="C87" s="36"/>
      <c r="D87" s="4"/>
      <c r="E87" s="4"/>
      <c r="F87" s="4"/>
      <c r="G87" s="36"/>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s="3" customFormat="1" x14ac:dyDescent="0.25">
      <c r="A88" s="4"/>
      <c r="B88" s="4"/>
      <c r="C88" s="36"/>
      <c r="D88" s="4"/>
      <c r="E88" s="4"/>
      <c r="F88" s="4"/>
      <c r="G88" s="36"/>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s="3" customFormat="1" x14ac:dyDescent="0.25">
      <c r="A89" s="4"/>
      <c r="B89" s="4"/>
      <c r="C89" s="36"/>
      <c r="D89" s="4"/>
      <c r="E89" s="4"/>
      <c r="F89" s="4"/>
      <c r="G89" s="36"/>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s="3" customFormat="1" x14ac:dyDescent="0.25">
      <c r="A90" s="4"/>
      <c r="B90" s="4"/>
      <c r="C90" s="36"/>
      <c r="D90" s="4"/>
      <c r="E90" s="4"/>
      <c r="F90" s="4"/>
      <c r="G90" s="36"/>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s="3" customFormat="1" x14ac:dyDescent="0.25">
      <c r="A91" s="4"/>
      <c r="B91" s="4"/>
      <c r="C91" s="36"/>
      <c r="D91" s="4"/>
      <c r="E91" s="4"/>
      <c r="F91" s="4"/>
      <c r="G91" s="36"/>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s="3" customFormat="1" ht="96" customHeight="1" x14ac:dyDescent="0.25">
      <c r="A92" s="4"/>
      <c r="B92" s="4"/>
      <c r="C92" s="36"/>
      <c r="D92" s="4"/>
      <c r="E92" s="4"/>
      <c r="F92" s="4"/>
      <c r="G92" s="36"/>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s="3" customFormat="1" ht="79.5" customHeight="1" x14ac:dyDescent="0.25">
      <c r="A93" s="4"/>
      <c r="B93" s="4"/>
      <c r="C93" s="36"/>
      <c r="D93" s="4"/>
      <c r="E93" s="4"/>
      <c r="F93" s="4"/>
      <c r="G93" s="36"/>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s="3" customFormat="1" x14ac:dyDescent="0.25">
      <c r="A94" s="4"/>
      <c r="B94" s="4"/>
      <c r="C94" s="36"/>
      <c r="D94" s="4"/>
      <c r="E94" s="4"/>
      <c r="F94" s="4"/>
      <c r="G94" s="36"/>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s="3" customFormat="1" x14ac:dyDescent="0.25">
      <c r="A95" s="4"/>
      <c r="B95" s="4"/>
      <c r="C95" s="36"/>
      <c r="D95" s="4"/>
      <c r="E95" s="4"/>
      <c r="F95" s="4"/>
      <c r="G95" s="36"/>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s="3" customFormat="1" x14ac:dyDescent="0.25">
      <c r="A96" s="4"/>
      <c r="B96" s="4"/>
      <c r="C96" s="36"/>
      <c r="D96" s="4"/>
      <c r="E96" s="4"/>
      <c r="F96" s="4"/>
      <c r="G96" s="40"/>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s="3" customFormat="1" x14ac:dyDescent="0.25">
      <c r="A97" s="4"/>
      <c r="B97" s="4"/>
      <c r="C97" s="36"/>
      <c r="D97" s="4"/>
      <c r="E97" s="4"/>
      <c r="F97" s="4"/>
      <c r="G97" s="40"/>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s="3" customFormat="1" x14ac:dyDescent="0.25">
      <c r="A98" s="4"/>
      <c r="B98" s="4"/>
      <c r="C98" s="36"/>
      <c r="D98" s="4"/>
      <c r="E98" s="4"/>
      <c r="F98" s="4"/>
      <c r="G98" s="40"/>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s="3" customFormat="1" x14ac:dyDescent="0.25">
      <c r="A99" s="4"/>
      <c r="B99" s="4"/>
      <c r="C99" s="36"/>
      <c r="D99" s="4"/>
      <c r="E99" s="4"/>
      <c r="F99" s="4"/>
      <c r="G99" s="40"/>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s="3" customFormat="1" x14ac:dyDescent="0.25">
      <c r="A100" s="4"/>
      <c r="B100" s="4"/>
      <c r="C100" s="36"/>
      <c r="D100" s="4"/>
      <c r="E100" s="4"/>
      <c r="F100" s="4"/>
      <c r="G100" s="40"/>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x14ac:dyDescent="0.25">
      <c r="A101" s="4"/>
      <c r="B101" s="4"/>
      <c r="C101" s="36"/>
      <c r="D101" s="4"/>
      <c r="E101" s="4"/>
      <c r="F101" s="4"/>
      <c r="H101" s="4"/>
    </row>
  </sheetData>
  <sheetProtection sheet="1" objects="1" scenarios="1"/>
  <mergeCells count="57">
    <mergeCell ref="F33:G33"/>
    <mergeCell ref="A1:A51"/>
    <mergeCell ref="H4:H47"/>
    <mergeCell ref="B41:C41"/>
    <mergeCell ref="B39:C39"/>
    <mergeCell ref="F9:G9"/>
    <mergeCell ref="F7:G7"/>
    <mergeCell ref="F5:G5"/>
    <mergeCell ref="B31:C31"/>
    <mergeCell ref="B33:C33"/>
    <mergeCell ref="F31:G31"/>
    <mergeCell ref="F29:G29"/>
    <mergeCell ref="F11:G11"/>
    <mergeCell ref="B25:C25"/>
    <mergeCell ref="B1:G2"/>
    <mergeCell ref="D37:G49"/>
    <mergeCell ref="B57:F57"/>
    <mergeCell ref="F25:G25"/>
    <mergeCell ref="F35:G35"/>
    <mergeCell ref="B35:C35"/>
    <mergeCell ref="B37:C37"/>
    <mergeCell ref="F26:G26"/>
    <mergeCell ref="B29:C29"/>
    <mergeCell ref="F27:G27"/>
    <mergeCell ref="B27:C27"/>
    <mergeCell ref="B50:G51"/>
    <mergeCell ref="D4:D36"/>
    <mergeCell ref="B13:C13"/>
    <mergeCell ref="B15:C15"/>
    <mergeCell ref="B17:C17"/>
    <mergeCell ref="B19:C19"/>
    <mergeCell ref="B21:C21"/>
    <mergeCell ref="B56:F56"/>
    <mergeCell ref="B53:E53"/>
    <mergeCell ref="B54:E54"/>
    <mergeCell ref="B55:E55"/>
    <mergeCell ref="B52:F52"/>
    <mergeCell ref="B4:C4"/>
    <mergeCell ref="F4:G4"/>
    <mergeCell ref="F6:G6"/>
    <mergeCell ref="B9:C9"/>
    <mergeCell ref="B7:C7"/>
    <mergeCell ref="B12:C12"/>
    <mergeCell ref="B22:C22"/>
    <mergeCell ref="F16:G16"/>
    <mergeCell ref="F18:G18"/>
    <mergeCell ref="B5:C5"/>
    <mergeCell ref="B11:C11"/>
    <mergeCell ref="B6:C6"/>
    <mergeCell ref="B23:C23"/>
    <mergeCell ref="F13:G13"/>
    <mergeCell ref="F23:G23"/>
    <mergeCell ref="F17:G17"/>
    <mergeCell ref="F15:G15"/>
    <mergeCell ref="F21:G21"/>
    <mergeCell ref="F22:G22"/>
    <mergeCell ref="F19:G19"/>
  </mergeCells>
  <hyperlinks>
    <hyperlink ref="F22:G22" r:id="rId1" display="Vous pouvez calculer cette distance grâce au site ViaMichelin "/>
  </hyperlinks>
  <pageMargins left="0.25" right="0.25" top="0.75" bottom="0.75" header="0.3" footer="0.3"/>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62" r:id="rId5" name="Drop Down 38">
              <controlPr defaultSize="0" autoLine="0" autoPict="0">
                <anchor moveWithCells="1">
                  <from>
                    <xdr:col>2</xdr:col>
                    <xdr:colOff>9525</xdr:colOff>
                    <xdr:row>15</xdr:row>
                    <xdr:rowOff>28575</xdr:rowOff>
                  </from>
                  <to>
                    <xdr:col>2</xdr:col>
                    <xdr:colOff>1381125</xdr:colOff>
                    <xdr:row>15</xdr:row>
                    <xdr:rowOff>457200</xdr:rowOff>
                  </to>
                </anchor>
              </controlPr>
            </control>
          </mc:Choice>
        </mc:AlternateContent>
        <mc:AlternateContent xmlns:mc="http://schemas.openxmlformats.org/markup-compatibility/2006">
          <mc:Choice Requires="x14">
            <control shapeId="1063" r:id="rId6" name="Drop Down 39">
              <controlPr defaultSize="0" autoLine="0" autoPict="0">
                <anchor moveWithCells="1">
                  <from>
                    <xdr:col>2</xdr:col>
                    <xdr:colOff>19050</xdr:colOff>
                    <xdr:row>17</xdr:row>
                    <xdr:rowOff>66675</xdr:rowOff>
                  </from>
                  <to>
                    <xdr:col>2</xdr:col>
                    <xdr:colOff>1390650</xdr:colOff>
                    <xdr:row>17</xdr:row>
                    <xdr:rowOff>485775</xdr:rowOff>
                  </to>
                </anchor>
              </controlPr>
            </control>
          </mc:Choice>
        </mc:AlternateContent>
        <mc:AlternateContent xmlns:mc="http://schemas.openxmlformats.org/markup-compatibility/2006">
          <mc:Choice Requires="x14">
            <control shapeId="1064" r:id="rId7" name="Drop Down 40">
              <controlPr defaultSize="0" autoLine="0" autoPict="0">
                <anchor moveWithCells="1">
                  <from>
                    <xdr:col>2</xdr:col>
                    <xdr:colOff>9525</xdr:colOff>
                    <xdr:row>19</xdr:row>
                    <xdr:rowOff>200025</xdr:rowOff>
                  </from>
                  <to>
                    <xdr:col>2</xdr:col>
                    <xdr:colOff>1390650</xdr:colOff>
                    <xdr:row>19</xdr:row>
                    <xdr:rowOff>628650</xdr:rowOff>
                  </to>
                </anchor>
              </controlPr>
            </control>
          </mc:Choice>
        </mc:AlternateContent>
        <mc:AlternateContent xmlns:mc="http://schemas.openxmlformats.org/markup-compatibility/2006">
          <mc:Choice Requires="x14">
            <control shapeId="1065" r:id="rId8" name="Drop Down 41">
              <controlPr defaultSize="0" autoLine="0" autoPict="0">
                <anchor moveWithCells="1">
                  <from>
                    <xdr:col>2</xdr:col>
                    <xdr:colOff>19050</xdr:colOff>
                    <xdr:row>33</xdr:row>
                    <xdr:rowOff>219075</xdr:rowOff>
                  </from>
                  <to>
                    <xdr:col>2</xdr:col>
                    <xdr:colOff>1390650</xdr:colOff>
                    <xdr:row>33</xdr:row>
                    <xdr:rowOff>638175</xdr:rowOff>
                  </to>
                </anchor>
              </controlPr>
            </control>
          </mc:Choice>
        </mc:AlternateContent>
        <mc:AlternateContent xmlns:mc="http://schemas.openxmlformats.org/markup-compatibility/2006">
          <mc:Choice Requires="x14">
            <control shapeId="1066" r:id="rId9" name="Drop Down 42">
              <controlPr defaultSize="0" autoLine="0" autoPict="0">
                <anchor moveWithCells="1">
                  <from>
                    <xdr:col>2</xdr:col>
                    <xdr:colOff>9525</xdr:colOff>
                    <xdr:row>31</xdr:row>
                    <xdr:rowOff>142875</xdr:rowOff>
                  </from>
                  <to>
                    <xdr:col>2</xdr:col>
                    <xdr:colOff>1390650</xdr:colOff>
                    <xdr:row>31</xdr:row>
                    <xdr:rowOff>561975</xdr:rowOff>
                  </to>
                </anchor>
              </controlPr>
            </control>
          </mc:Choice>
        </mc:AlternateContent>
        <mc:AlternateContent xmlns:mc="http://schemas.openxmlformats.org/markup-compatibility/2006">
          <mc:Choice Requires="x14">
            <control shapeId="1067" r:id="rId10" name="Drop Down 43">
              <controlPr defaultSize="0" autoLine="0" autoPict="0">
                <anchor moveWithCells="1">
                  <from>
                    <xdr:col>2</xdr:col>
                    <xdr:colOff>19050</xdr:colOff>
                    <xdr:row>29</xdr:row>
                    <xdr:rowOff>219075</xdr:rowOff>
                  </from>
                  <to>
                    <xdr:col>2</xdr:col>
                    <xdr:colOff>1390650</xdr:colOff>
                    <xdr:row>29</xdr:row>
                    <xdr:rowOff>638175</xdr:rowOff>
                  </to>
                </anchor>
              </controlPr>
            </control>
          </mc:Choice>
        </mc:AlternateContent>
        <mc:AlternateContent xmlns:mc="http://schemas.openxmlformats.org/markup-compatibility/2006">
          <mc:Choice Requires="x14">
            <control shapeId="1068" r:id="rId11" name="Drop Down 44">
              <controlPr defaultSize="0" autoLine="0" autoPict="0">
                <anchor moveWithCells="1">
                  <from>
                    <xdr:col>2</xdr:col>
                    <xdr:colOff>9525</xdr:colOff>
                    <xdr:row>25</xdr:row>
                    <xdr:rowOff>123825</xdr:rowOff>
                  </from>
                  <to>
                    <xdr:col>2</xdr:col>
                    <xdr:colOff>1390650</xdr:colOff>
                    <xdr:row>25</xdr:row>
                    <xdr:rowOff>533400</xdr:rowOff>
                  </to>
                </anchor>
              </controlPr>
            </control>
          </mc:Choice>
        </mc:AlternateContent>
        <mc:AlternateContent xmlns:mc="http://schemas.openxmlformats.org/markup-compatibility/2006">
          <mc:Choice Requires="x14">
            <control shapeId="1069" r:id="rId12" name="Drop Down 45">
              <controlPr defaultSize="0" autoLine="0" autoPict="0">
                <anchor moveWithCells="1">
                  <from>
                    <xdr:col>2</xdr:col>
                    <xdr:colOff>19050</xdr:colOff>
                    <xdr:row>23</xdr:row>
                    <xdr:rowOff>152400</xdr:rowOff>
                  </from>
                  <to>
                    <xdr:col>2</xdr:col>
                    <xdr:colOff>1390650</xdr:colOff>
                    <xdr:row>23</xdr:row>
                    <xdr:rowOff>571500</xdr:rowOff>
                  </to>
                </anchor>
              </controlPr>
            </control>
          </mc:Choice>
        </mc:AlternateContent>
        <mc:AlternateContent xmlns:mc="http://schemas.openxmlformats.org/markup-compatibility/2006">
          <mc:Choice Requires="x14">
            <control shapeId="1070" r:id="rId13" name="Drop Down 46">
              <controlPr defaultSize="0" autoLine="0" autoPict="0">
                <anchor moveWithCells="1">
                  <from>
                    <xdr:col>2</xdr:col>
                    <xdr:colOff>19050</xdr:colOff>
                    <xdr:row>37</xdr:row>
                    <xdr:rowOff>123825</xdr:rowOff>
                  </from>
                  <to>
                    <xdr:col>2</xdr:col>
                    <xdr:colOff>1390650</xdr:colOff>
                    <xdr:row>37</xdr:row>
                    <xdr:rowOff>533400</xdr:rowOff>
                  </to>
                </anchor>
              </controlPr>
            </control>
          </mc:Choice>
        </mc:AlternateContent>
        <mc:AlternateContent xmlns:mc="http://schemas.openxmlformats.org/markup-compatibility/2006">
          <mc:Choice Requires="x14">
            <control shapeId="1071" r:id="rId14" name="Drop Down 47">
              <controlPr defaultSize="0" autoLine="0" autoPict="0">
                <anchor moveWithCells="1">
                  <from>
                    <xdr:col>2</xdr:col>
                    <xdr:colOff>19050</xdr:colOff>
                    <xdr:row>41</xdr:row>
                    <xdr:rowOff>200025</xdr:rowOff>
                  </from>
                  <to>
                    <xdr:col>2</xdr:col>
                    <xdr:colOff>1390650</xdr:colOff>
                    <xdr:row>41</xdr:row>
                    <xdr:rowOff>619125</xdr:rowOff>
                  </to>
                </anchor>
              </controlPr>
            </control>
          </mc:Choice>
        </mc:AlternateContent>
        <mc:AlternateContent xmlns:mc="http://schemas.openxmlformats.org/markup-compatibility/2006">
          <mc:Choice Requires="x14">
            <control shapeId="1072" r:id="rId15" name="Drop Down 48">
              <controlPr defaultSize="0" autoLine="0" autoPict="0">
                <anchor moveWithCells="1">
                  <from>
                    <xdr:col>2</xdr:col>
                    <xdr:colOff>19050</xdr:colOff>
                    <xdr:row>43</xdr:row>
                    <xdr:rowOff>104775</xdr:rowOff>
                  </from>
                  <to>
                    <xdr:col>2</xdr:col>
                    <xdr:colOff>1390650</xdr:colOff>
                    <xdr:row>43</xdr:row>
                    <xdr:rowOff>523875</xdr:rowOff>
                  </to>
                </anchor>
              </controlPr>
            </control>
          </mc:Choice>
        </mc:AlternateContent>
        <mc:AlternateContent xmlns:mc="http://schemas.openxmlformats.org/markup-compatibility/2006">
          <mc:Choice Requires="x14">
            <control shapeId="1073" r:id="rId16" name="Drop Down 49">
              <controlPr defaultSize="0" autoLine="0" autoPict="0">
                <anchor moveWithCells="1">
                  <from>
                    <xdr:col>2</xdr:col>
                    <xdr:colOff>9525</xdr:colOff>
                    <xdr:row>42</xdr:row>
                    <xdr:rowOff>57150</xdr:rowOff>
                  </from>
                  <to>
                    <xdr:col>2</xdr:col>
                    <xdr:colOff>1381125</xdr:colOff>
                    <xdr:row>42</xdr:row>
                    <xdr:rowOff>485775</xdr:rowOff>
                  </to>
                </anchor>
              </controlPr>
            </control>
          </mc:Choice>
        </mc:AlternateContent>
        <mc:AlternateContent xmlns:mc="http://schemas.openxmlformats.org/markup-compatibility/2006">
          <mc:Choice Requires="x14">
            <control shapeId="1074" r:id="rId17" name="Drop Down 50">
              <controlPr defaultSize="0" autoLine="0" autoPict="0">
                <anchor moveWithCells="1">
                  <from>
                    <xdr:col>2</xdr:col>
                    <xdr:colOff>19050</xdr:colOff>
                    <xdr:row>44</xdr:row>
                    <xdr:rowOff>19050</xdr:rowOff>
                  </from>
                  <to>
                    <xdr:col>2</xdr:col>
                    <xdr:colOff>1390650</xdr:colOff>
                    <xdr:row>44</xdr:row>
                    <xdr:rowOff>438150</xdr:rowOff>
                  </to>
                </anchor>
              </controlPr>
            </control>
          </mc:Choice>
        </mc:AlternateContent>
        <mc:AlternateContent xmlns:mc="http://schemas.openxmlformats.org/markup-compatibility/2006">
          <mc:Choice Requires="x14">
            <control shapeId="1075" r:id="rId18" name="Drop Down 51">
              <controlPr defaultSize="0" autoLine="0" autoPict="0">
                <anchor moveWithCells="1">
                  <from>
                    <xdr:col>2</xdr:col>
                    <xdr:colOff>19050</xdr:colOff>
                    <xdr:row>45</xdr:row>
                    <xdr:rowOff>28575</xdr:rowOff>
                  </from>
                  <to>
                    <xdr:col>2</xdr:col>
                    <xdr:colOff>1390650</xdr:colOff>
                    <xdr:row>45</xdr:row>
                    <xdr:rowOff>447675</xdr:rowOff>
                  </to>
                </anchor>
              </controlPr>
            </control>
          </mc:Choice>
        </mc:AlternateContent>
        <mc:AlternateContent xmlns:mc="http://schemas.openxmlformats.org/markup-compatibility/2006">
          <mc:Choice Requires="x14">
            <control shapeId="1076" r:id="rId19" name="Drop Down 52">
              <controlPr defaultSize="0" autoLine="0" autoPict="0">
                <anchor moveWithCells="1">
                  <from>
                    <xdr:col>2</xdr:col>
                    <xdr:colOff>19050</xdr:colOff>
                    <xdr:row>46</xdr:row>
                    <xdr:rowOff>57150</xdr:rowOff>
                  </from>
                  <to>
                    <xdr:col>2</xdr:col>
                    <xdr:colOff>1400175</xdr:colOff>
                    <xdr:row>46</xdr:row>
                    <xdr:rowOff>485775</xdr:rowOff>
                  </to>
                </anchor>
              </controlPr>
            </control>
          </mc:Choice>
        </mc:AlternateContent>
        <mc:AlternateContent xmlns:mc="http://schemas.openxmlformats.org/markup-compatibility/2006">
          <mc:Choice Requires="x14">
            <control shapeId="1077" r:id="rId20" name="Drop Down 53">
              <controlPr defaultSize="0" autoLine="0" autoPict="0">
                <anchor moveWithCells="1">
                  <from>
                    <xdr:col>2</xdr:col>
                    <xdr:colOff>28575</xdr:colOff>
                    <xdr:row>47</xdr:row>
                    <xdr:rowOff>57150</xdr:rowOff>
                  </from>
                  <to>
                    <xdr:col>2</xdr:col>
                    <xdr:colOff>1400175</xdr:colOff>
                    <xdr:row>47</xdr:row>
                    <xdr:rowOff>485775</xdr:rowOff>
                  </to>
                </anchor>
              </controlPr>
            </control>
          </mc:Choice>
        </mc:AlternateContent>
        <mc:AlternateContent xmlns:mc="http://schemas.openxmlformats.org/markup-compatibility/2006">
          <mc:Choice Requires="x14">
            <control shapeId="1078" r:id="rId21" name="Drop Down 54">
              <controlPr defaultSize="0" autoLine="0" autoPict="0">
                <anchor moveWithCells="1">
                  <from>
                    <xdr:col>2</xdr:col>
                    <xdr:colOff>9525</xdr:colOff>
                    <xdr:row>48</xdr:row>
                    <xdr:rowOff>47625</xdr:rowOff>
                  </from>
                  <to>
                    <xdr:col>2</xdr:col>
                    <xdr:colOff>1390650</xdr:colOff>
                    <xdr:row>48</xdr:row>
                    <xdr:rowOff>466725</xdr:rowOff>
                  </to>
                </anchor>
              </controlPr>
            </control>
          </mc:Choice>
        </mc:AlternateContent>
        <mc:AlternateContent xmlns:mc="http://schemas.openxmlformats.org/markup-compatibility/2006">
          <mc:Choice Requires="x14">
            <control shapeId="1080" r:id="rId22" name="Drop Down 56">
              <controlPr defaultSize="0" autoLine="0" autoPict="0">
                <anchor moveWithCells="1">
                  <from>
                    <xdr:col>6</xdr:col>
                    <xdr:colOff>9525</xdr:colOff>
                    <xdr:row>9</xdr:row>
                    <xdr:rowOff>76200</xdr:rowOff>
                  </from>
                  <to>
                    <xdr:col>6</xdr:col>
                    <xdr:colOff>1533525</xdr:colOff>
                    <xdr:row>9</xdr:row>
                    <xdr:rowOff>485775</xdr:rowOff>
                  </to>
                </anchor>
              </controlPr>
            </control>
          </mc:Choice>
        </mc:AlternateContent>
        <mc:AlternateContent xmlns:mc="http://schemas.openxmlformats.org/markup-compatibility/2006">
          <mc:Choice Requires="x14">
            <control shapeId="1081" r:id="rId23" name="Drop Down 57">
              <controlPr defaultSize="0" autoLine="0" autoPict="0">
                <anchor moveWithCells="1">
                  <from>
                    <xdr:col>6</xdr:col>
                    <xdr:colOff>9525</xdr:colOff>
                    <xdr:row>13</xdr:row>
                    <xdr:rowOff>28575</xdr:rowOff>
                  </from>
                  <to>
                    <xdr:col>6</xdr:col>
                    <xdr:colOff>1533525</xdr:colOff>
                    <xdr:row>13</xdr:row>
                    <xdr:rowOff>447675</xdr:rowOff>
                  </to>
                </anchor>
              </controlPr>
            </control>
          </mc:Choice>
        </mc:AlternateContent>
        <mc:AlternateContent xmlns:mc="http://schemas.openxmlformats.org/markup-compatibility/2006">
          <mc:Choice Requires="x14">
            <control shapeId="1082" r:id="rId24" name="Drop Down 58">
              <controlPr defaultSize="0" autoLine="0" autoPict="0">
                <anchor moveWithCells="1">
                  <from>
                    <xdr:col>6</xdr:col>
                    <xdr:colOff>9525</xdr:colOff>
                    <xdr:row>19</xdr:row>
                    <xdr:rowOff>228600</xdr:rowOff>
                  </from>
                  <to>
                    <xdr:col>6</xdr:col>
                    <xdr:colOff>1533525</xdr:colOff>
                    <xdr:row>19</xdr:row>
                    <xdr:rowOff>657225</xdr:rowOff>
                  </to>
                </anchor>
              </controlPr>
            </control>
          </mc:Choice>
        </mc:AlternateContent>
        <mc:AlternateContent xmlns:mc="http://schemas.openxmlformats.org/markup-compatibility/2006">
          <mc:Choice Requires="x14">
            <control shapeId="1083" r:id="rId25" name="Drop Down 59">
              <controlPr defaultSize="0" autoLine="0" autoPict="0">
                <anchor moveWithCells="1">
                  <from>
                    <xdr:col>6</xdr:col>
                    <xdr:colOff>9525</xdr:colOff>
                    <xdr:row>27</xdr:row>
                    <xdr:rowOff>180975</xdr:rowOff>
                  </from>
                  <to>
                    <xdr:col>6</xdr:col>
                    <xdr:colOff>1533525</xdr:colOff>
                    <xdr:row>27</xdr:row>
                    <xdr:rowOff>609600</xdr:rowOff>
                  </to>
                </anchor>
              </controlPr>
            </control>
          </mc:Choice>
        </mc:AlternateContent>
        <mc:AlternateContent xmlns:mc="http://schemas.openxmlformats.org/markup-compatibility/2006">
          <mc:Choice Requires="x14">
            <control shapeId="1084" r:id="rId26" name="Drop Down 60">
              <controlPr defaultSize="0" autoLine="0" autoPict="0">
                <anchor moveWithCells="1">
                  <from>
                    <xdr:col>6</xdr:col>
                    <xdr:colOff>9525</xdr:colOff>
                    <xdr:row>29</xdr:row>
                    <xdr:rowOff>200025</xdr:rowOff>
                  </from>
                  <to>
                    <xdr:col>6</xdr:col>
                    <xdr:colOff>1533525</xdr:colOff>
                    <xdr:row>29</xdr:row>
                    <xdr:rowOff>628650</xdr:rowOff>
                  </to>
                </anchor>
              </controlPr>
            </control>
          </mc:Choice>
        </mc:AlternateContent>
        <mc:AlternateContent xmlns:mc="http://schemas.openxmlformats.org/markup-compatibility/2006">
          <mc:Choice Requires="x14">
            <control shapeId="1086" r:id="rId27" name="Drop Down 62">
              <controlPr defaultSize="0" autoLine="0" autoPict="0">
                <anchor moveWithCells="1">
                  <from>
                    <xdr:col>6</xdr:col>
                    <xdr:colOff>9525</xdr:colOff>
                    <xdr:row>31</xdr:row>
                    <xdr:rowOff>142875</xdr:rowOff>
                  </from>
                  <to>
                    <xdr:col>6</xdr:col>
                    <xdr:colOff>1533525</xdr:colOff>
                    <xdr:row>31</xdr:row>
                    <xdr:rowOff>561975</xdr:rowOff>
                  </to>
                </anchor>
              </controlPr>
            </control>
          </mc:Choice>
        </mc:AlternateContent>
        <mc:AlternateContent xmlns:mc="http://schemas.openxmlformats.org/markup-compatibility/2006">
          <mc:Choice Requires="x14">
            <control shapeId="1092" r:id="rId28" name="Drop Down 68">
              <controlPr defaultSize="0" autoLine="0" autoPict="0">
                <anchor moveWithCells="1">
                  <from>
                    <xdr:col>2</xdr:col>
                    <xdr:colOff>9525</xdr:colOff>
                    <xdr:row>13</xdr:row>
                    <xdr:rowOff>28575</xdr:rowOff>
                  </from>
                  <to>
                    <xdr:col>2</xdr:col>
                    <xdr:colOff>1381125</xdr:colOff>
                    <xdr:row>13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Région Nouvelle-Aquitaine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Clément GUILLAUD (Stagiaire)</dc:creator>
  <cp:lastModifiedBy>Sophie LEBRETON</cp:lastModifiedBy>
  <dcterms:created xsi:type="dcterms:W3CDTF">2021-02-03T08:43:04Z</dcterms:created>
  <dcterms:modified xsi:type="dcterms:W3CDTF">2022-05-19T06:33:54Z</dcterms:modified>
  <cp:contentStatus/>
</cp:coreProperties>
</file>